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U:\Jennifer Howell\Desktop Stuff\PET\Cardiac PET Launch Kit\"/>
    </mc:Choice>
  </mc:AlternateContent>
  <xr:revisionPtr revIDLastSave="0" documentId="8_{21F8BBDD-7434-4E84-AF9D-BC72651C944F}" xr6:coauthVersionLast="47" xr6:coauthVersionMax="47" xr10:uidLastSave="{00000000-0000-0000-0000-000000000000}"/>
  <bookViews>
    <workbookView xWindow="-110" yWindow="-110" windowWidth="19420" windowHeight="11500" tabRatio="680" firstSheet="1" activeTab="1" xr2:uid="{00000000-000D-0000-FFFF-FFFF00000000}"/>
  </bookViews>
  <sheets>
    <sheet name="MPO Construction Detail (2)" sheetId="9" state="hidden" r:id="rId1"/>
    <sheet name="EQUIPMENT ROI - New " sheetId="13" r:id="rId2"/>
  </sheets>
  <externalReferences>
    <externalReference r:id="rId3"/>
  </externalReferences>
  <definedNames>
    <definedName name="Holidays">[1]Holidays!$A$3:$A$74</definedName>
    <definedName name="_xlnm.Print_Area" localSheetId="1">'EQUIPMENT ROI - New '!$A$1:$I$49</definedName>
    <definedName name="_xlnm.Print_Area" localSheetId="0">'MPO Construction Detail (2)'!$B$3:$K$81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3" l="1"/>
  <c r="C24" i="13"/>
  <c r="M37" i="13"/>
  <c r="C33" i="13"/>
  <c r="D32" i="13"/>
  <c r="E32" i="13" s="1"/>
  <c r="F32" i="13" s="1"/>
  <c r="G32" i="13" s="1"/>
  <c r="H32" i="13" s="1"/>
  <c r="D31" i="13"/>
  <c r="D30" i="13"/>
  <c r="D29" i="13"/>
  <c r="E29" i="13" s="1"/>
  <c r="F29" i="13" s="1"/>
  <c r="G29" i="13" s="1"/>
  <c r="H29" i="13" s="1"/>
  <c r="D28" i="13"/>
  <c r="D20" i="13"/>
  <c r="E20" i="13" s="1"/>
  <c r="E24" i="13" s="1"/>
  <c r="I15" i="13"/>
  <c r="I14" i="13"/>
  <c r="I13" i="13"/>
  <c r="I12" i="13"/>
  <c r="D24" i="13" l="1"/>
  <c r="D33" i="13"/>
  <c r="E28" i="13"/>
  <c r="F28" i="13" s="1"/>
  <c r="I16" i="13"/>
  <c r="C39" i="13" s="1"/>
  <c r="C40" i="13" s="1"/>
  <c r="I32" i="13"/>
  <c r="G28" i="13"/>
  <c r="F30" i="13"/>
  <c r="G30" i="13" s="1"/>
  <c r="H30" i="13" s="1"/>
  <c r="E21" i="13"/>
  <c r="E25" i="13" s="1"/>
  <c r="F20" i="13"/>
  <c r="F24" i="13" s="1"/>
  <c r="I29" i="13"/>
  <c r="E31" i="13"/>
  <c r="F31" i="13" s="1"/>
  <c r="G31" i="13" s="1"/>
  <c r="H31" i="13" s="1"/>
  <c r="D21" i="13"/>
  <c r="D25" i="13" s="1"/>
  <c r="D35" i="13" l="1"/>
  <c r="D40" i="13" s="1"/>
  <c r="I31" i="13"/>
  <c r="H28" i="13"/>
  <c r="G33" i="13"/>
  <c r="E33" i="13"/>
  <c r="E35" i="13" s="1"/>
  <c r="E40" i="13" s="1"/>
  <c r="F21" i="13"/>
  <c r="F25" i="13" s="1"/>
  <c r="G20" i="13"/>
  <c r="G24" i="13" s="1"/>
  <c r="F33" i="13"/>
  <c r="I30" i="13"/>
  <c r="F35" i="13" l="1"/>
  <c r="F40" i="13" s="1"/>
  <c r="G21" i="13"/>
  <c r="G25" i="13" s="1"/>
  <c r="H20" i="13"/>
  <c r="H24" i="13" s="1"/>
  <c r="H33" i="13"/>
  <c r="I28" i="13"/>
  <c r="I33" i="13" s="1"/>
  <c r="G35" i="13" l="1"/>
  <c r="G40" i="13" s="1"/>
  <c r="H21" i="13"/>
  <c r="I20" i="13"/>
  <c r="I24" i="13" s="1"/>
  <c r="I21" i="13" l="1"/>
  <c r="I25" i="13" s="1"/>
  <c r="H25" i="13"/>
  <c r="H35" i="13" s="1"/>
  <c r="H40" i="13" s="1"/>
  <c r="I35" i="13"/>
  <c r="I57" i="9"/>
  <c r="I56" i="9"/>
  <c r="I55" i="9"/>
  <c r="I54" i="9"/>
  <c r="I46" i="9"/>
  <c r="I45" i="9"/>
  <c r="I44" i="9"/>
  <c r="I43" i="9"/>
  <c r="I42" i="9"/>
  <c r="I41" i="9"/>
  <c r="I40" i="9"/>
  <c r="I39" i="9"/>
  <c r="I38" i="9"/>
  <c r="I37" i="9"/>
  <c r="I36" i="9"/>
  <c r="I35" i="9"/>
  <c r="I34" i="9"/>
  <c r="I33" i="9"/>
  <c r="I32" i="9"/>
  <c r="I29" i="9"/>
  <c r="I22" i="9"/>
  <c r="G20" i="9"/>
  <c r="I20" i="9" s="1"/>
  <c r="I40" i="13" l="1"/>
  <c r="C47" i="13"/>
  <c r="C49" i="13"/>
  <c r="C46" i="13"/>
  <c r="C48" i="13"/>
  <c r="I47" i="9"/>
  <c r="J49" i="9" s="1"/>
  <c r="J60" i="9"/>
  <c r="K63" i="9" l="1"/>
  <c r="J68" i="9" s="1"/>
  <c r="K7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MMARCA</author>
  </authors>
  <commentList>
    <comment ref="B15" authorId="0" shapeId="0" xr:uid="{D61472D0-DC83-437F-BD75-7D43F400956F}">
      <text>
        <r>
          <rPr>
            <sz val="10"/>
            <color indexed="81"/>
            <rFont val="Tahoma"/>
            <family val="2"/>
          </rPr>
          <t xml:space="preserve">
Should only include supplies not already kept on hand in inventory.
Cannot be estimated by using sales and inventory turnover ratio because sales are based upon too many variables.  There is also no COGS measurement.</t>
        </r>
      </text>
    </comment>
  </commentList>
</comments>
</file>

<file path=xl/sharedStrings.xml><?xml version="1.0" encoding="utf-8"?>
<sst xmlns="http://schemas.openxmlformats.org/spreadsheetml/2006/main" count="114" uniqueCount="106">
  <si>
    <t>sq. ft.</t>
  </si>
  <si>
    <t>Approximate Square Footage of Project</t>
  </si>
  <si>
    <t>Standard F/F/E</t>
  </si>
  <si>
    <t>Specialized or High-Cost F/F/E</t>
  </si>
  <si>
    <t>etc.</t>
  </si>
  <si>
    <t>FURNITURE / FIXTURE / EQUIPMENT (F/F/E)</t>
  </si>
  <si>
    <t>CONTINGENCY:</t>
  </si>
  <si>
    <t>OTHER BUILD-OUT-RELATED EXPENSES</t>
  </si>
  <si>
    <t>per sq. ft.</t>
  </si>
  <si>
    <t>Subtotal:  F/F/E Expense (Standard Items):</t>
  </si>
  <si>
    <t>Moving expense</t>
  </si>
  <si>
    <t>Subtotal:  Specialized or High-Cost F/F/E</t>
  </si>
  <si>
    <t>Total:  F/F/E</t>
  </si>
  <si>
    <t>Total:  Other Build-Out-Related Expenses</t>
  </si>
  <si>
    <t>SUBTOTAL:  ALL EXPENSES BEFORE CONTINGENCY</t>
  </si>
  <si>
    <t>GRAND TOTAL:  PROJECT ESTIMATE</t>
  </si>
  <si>
    <t>CONSTRUCTION</t>
  </si>
  <si>
    <t>Signage/Graphics</t>
  </si>
  <si>
    <t>Artwork and Accessories</t>
  </si>
  <si>
    <t>Estimated F/F/E Cost per Square Foot - Standard Furnishings for offices, conf rooms, waiting areas</t>
  </si>
  <si>
    <t>Total:  Project Contingency (10% of Total Project Cost Estimate)</t>
  </si>
  <si>
    <t>APPROVALS</t>
  </si>
  <si>
    <t>Date:</t>
  </si>
  <si>
    <t>Price Per Sq Ft</t>
  </si>
  <si>
    <t>Total</t>
  </si>
  <si>
    <t>PROJECT DESCRIPTION:</t>
  </si>
  <si>
    <t>DEPARTMENT:</t>
  </si>
  <si>
    <t>FF&amp; E Expense MPO:</t>
  </si>
  <si>
    <t>Total Project Cost:</t>
  </si>
  <si>
    <t>Department Chair</t>
  </si>
  <si>
    <t>Vice President Real Estate</t>
  </si>
  <si>
    <t>COO TMH PO</t>
  </si>
  <si>
    <t>Capital Request - Return on Investment</t>
  </si>
  <si>
    <t>PROJECT NAME:</t>
  </si>
  <si>
    <t>REQUESTOR:</t>
  </si>
  <si>
    <t>PROJECT COST - INVESTMENT</t>
  </si>
  <si>
    <t>Year 0</t>
  </si>
  <si>
    <t>Year 1</t>
  </si>
  <si>
    <t>Year 2</t>
  </si>
  <si>
    <t>Year 3</t>
  </si>
  <si>
    <t>Year 4</t>
  </si>
  <si>
    <t>Year 5</t>
  </si>
  <si>
    <t>Equipment / Product Cost</t>
  </si>
  <si>
    <t>Installation Costs</t>
  </si>
  <si>
    <t>Renovations</t>
  </si>
  <si>
    <t>Additional Supply Items</t>
  </si>
  <si>
    <t>TOTAL PROJECT INVESTMENT</t>
  </si>
  <si>
    <t>Total projected cash flow</t>
  </si>
  <si>
    <t>DECISION METRICS</t>
  </si>
  <si>
    <t>5 Year Cash Flow</t>
  </si>
  <si>
    <t>Cost of Capital:</t>
  </si>
  <si>
    <t>Net Present Value</t>
  </si>
  <si>
    <t>Modified Internal Rate of Return</t>
  </si>
  <si>
    <t>Incremental Activity</t>
  </si>
  <si>
    <t>Projected Volume</t>
  </si>
  <si>
    <t>Annual Growth</t>
  </si>
  <si>
    <t>Projected Collections (per CPT)</t>
  </si>
  <si>
    <t>Net Profit/Loss</t>
  </si>
  <si>
    <t>Total Projected Collections</t>
  </si>
  <si>
    <t>(Staffing Expenses)</t>
  </si>
  <si>
    <t>(Supplies)</t>
  </si>
  <si>
    <t>(Maintance Contract)</t>
  </si>
  <si>
    <t>(Other)</t>
  </si>
  <si>
    <t>Total Projected Volume</t>
  </si>
  <si>
    <t>PROJECT TYPE:</t>
  </si>
  <si>
    <t>New                           Replacement Activity</t>
  </si>
  <si>
    <t>Expenses:</t>
  </si>
  <si>
    <t>Staffing Expenses</t>
  </si>
  <si>
    <t>Supplies</t>
  </si>
  <si>
    <t>Maintenance Contract</t>
  </si>
  <si>
    <t>Other</t>
  </si>
  <si>
    <t>Total Expenses</t>
  </si>
  <si>
    <t>Payback Period</t>
  </si>
  <si>
    <t>years</t>
  </si>
  <si>
    <t>Total:  Construction Expense:</t>
  </si>
  <si>
    <t>Static Cost</t>
  </si>
  <si>
    <t>XRay</t>
  </si>
  <si>
    <t>MRI</t>
  </si>
  <si>
    <t>Bone Density</t>
  </si>
  <si>
    <t>Nuclear Med Camera</t>
  </si>
  <si>
    <t>Mamo</t>
  </si>
  <si>
    <t>PACs Equipment</t>
  </si>
  <si>
    <t>ECHO</t>
  </si>
  <si>
    <t>Stress Treadmill</t>
  </si>
  <si>
    <t>Sterilization Sterad</t>
  </si>
  <si>
    <t>Sterilization Drying Cabinet</t>
  </si>
  <si>
    <t>UPS System (Imaging)</t>
  </si>
  <si>
    <t xml:space="preserve">Build Out / Design Expenses MPO: </t>
  </si>
  <si>
    <t>Build Out / Renovation - Includes FFE</t>
  </si>
  <si>
    <t xml:space="preserve">Name of Dept - Location - Suite # </t>
  </si>
  <si>
    <t>Conference Room Set up (AV / Click Share) - IT ONLY</t>
  </si>
  <si>
    <t>MFP Color Printer (Normally in Recpetion Desk or Large Admin Areas)</t>
  </si>
  <si>
    <t>Cabling Expense MPO:</t>
  </si>
  <si>
    <t>Nurse Call System (Hospital Tie-in)</t>
  </si>
  <si>
    <t>UPS System (Med Frig / Med Freezer)</t>
  </si>
  <si>
    <t>CAPITAL PROJECT COST ESTIMATE WORKSHEET - EXPANSION (PHASE BUILDOUT)</t>
  </si>
  <si>
    <t>Phase Cost</t>
  </si>
  <si>
    <t>SAMPLE FILLED OUT FORM</t>
  </si>
  <si>
    <t>Physician Fee Check (estimated)</t>
  </si>
  <si>
    <t>Physician Collections</t>
  </si>
  <si>
    <t>Physician 1</t>
  </si>
  <si>
    <t>Physician 2</t>
  </si>
  <si>
    <t>Physician 3</t>
  </si>
  <si>
    <t>Total Physician Collections</t>
  </si>
  <si>
    <t>78492 - Cardiac PET</t>
  </si>
  <si>
    <t>New PET Camera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</si>
</sst>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_(* #,##0_);_(* \(#,##0\);_(* &quot;-&quot;??_);_(@_)"/>
    <numFmt numFmtId="165" formatCode="_(&quot;$&quot;* #,##0.0_);_(&quot;$&quot;* \(#,##0.0\);_(&quot;$&quot;* &quot;-&quot;??_);_(@_)"/>
    <numFmt numFmtId="166" formatCode="_(&quot;$&quot;* #,##0_);_(&quot;$&quot;* \(#,##0\);_(&quot;$&quot;* &quot;-&quot;??_);_(@_)"/>
  </numFmts>
  <fonts count="20" x14ac:knownFonts="1">
    <font>
      <sz val="10"/>
      <name val="Arial"/>
    </font>
    <font>
      <sz val="10"/>
      <name val="Arial"/>
      <family val="2"/>
    </font>
    <font>
      <b/>
      <sz val="10"/>
      <name val="Arial"/>
      <family val="2"/>
    </font>
    <font>
      <b/>
      <u/>
      <sz val="10"/>
      <name val="Arial"/>
      <family val="2"/>
    </font>
    <font>
      <b/>
      <sz val="14"/>
      <name val="Arial"/>
      <family val="2"/>
    </font>
    <font>
      <sz val="8"/>
      <name val="Arial"/>
      <family val="2"/>
    </font>
    <font>
      <b/>
      <sz val="12"/>
      <name val="Arial"/>
      <family val="2"/>
    </font>
    <font>
      <b/>
      <sz val="8"/>
      <name val="Arial"/>
      <family val="2"/>
    </font>
    <font>
      <b/>
      <u/>
      <sz val="8"/>
      <name val="Arial"/>
      <family val="2"/>
    </font>
    <font>
      <sz val="8"/>
      <color indexed="12"/>
      <name val="Arial"/>
      <family val="2"/>
    </font>
    <font>
      <sz val="10"/>
      <color indexed="81"/>
      <name val="Tahoma"/>
      <family val="2"/>
    </font>
    <font>
      <b/>
      <sz val="8"/>
      <color indexed="12"/>
      <name val="Arial"/>
      <family val="2"/>
    </font>
    <font>
      <b/>
      <sz val="8"/>
      <color indexed="8"/>
      <name val="Arial"/>
      <family val="2"/>
    </font>
    <font>
      <sz val="8"/>
      <color indexed="8"/>
      <name val="Arial"/>
      <family val="2"/>
    </font>
    <font>
      <sz val="7"/>
      <name val="Arial"/>
      <family val="2"/>
    </font>
    <font>
      <sz val="8"/>
      <color theme="1"/>
      <name val="Arial"/>
      <family val="2"/>
    </font>
    <font>
      <b/>
      <sz val="10"/>
      <color rgb="FFFF0000"/>
      <name val="Arial"/>
      <family val="2"/>
    </font>
    <font>
      <b/>
      <sz val="26"/>
      <color theme="0"/>
      <name val="Arial"/>
      <family val="2"/>
    </font>
    <font>
      <sz val="10"/>
      <color theme="1"/>
      <name val="Arial"/>
      <family val="2"/>
    </font>
    <font>
      <sz val="10"/>
      <color theme="1"/>
      <name val="Calibri"/>
      <family val="2"/>
      <scheme val="minor"/>
    </font>
  </fonts>
  <fills count="6">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63"/>
        <bgColor indexed="64"/>
      </patternFill>
    </fill>
    <fill>
      <patternFill patternType="solid">
        <fgColor indexed="27"/>
        <bgColor indexed="64"/>
      </patternFill>
    </fill>
  </fills>
  <borders count="1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8">
    <xf numFmtId="0" fontId="0" fillId="0" borderId="0"/>
    <xf numFmtId="43" fontId="1" fillId="0" borderId="0" applyFont="0" applyFill="0" applyBorder="0" applyAlignment="0" applyProtection="0"/>
    <xf numFmtId="43" fontId="13" fillId="0" borderId="0" applyFont="0" applyFill="0" applyBorder="0" applyAlignment="0" applyProtection="0"/>
    <xf numFmtId="44" fontId="1" fillId="0" borderId="0" applyFont="0" applyFill="0" applyBorder="0" applyAlignment="0" applyProtection="0"/>
    <xf numFmtId="0" fontId="15" fillId="0" borderId="0"/>
    <xf numFmtId="9" fontId="1" fillId="0" borderId="0" applyFont="0" applyFill="0" applyBorder="0" applyAlignment="0" applyProtection="0"/>
    <xf numFmtId="0" fontId="1" fillId="0" borderId="0"/>
    <xf numFmtId="0" fontId="18" fillId="0" borderId="0"/>
  </cellStyleXfs>
  <cellXfs count="159">
    <xf numFmtId="0" fontId="0" fillId="0" borderId="0" xfId="0"/>
    <xf numFmtId="0" fontId="2" fillId="0" borderId="1" xfId="0" applyFont="1" applyBorder="1"/>
    <xf numFmtId="0" fontId="3" fillId="0" borderId="0" xfId="0" applyFont="1"/>
    <xf numFmtId="0" fontId="0" fillId="2" borderId="0" xfId="0" applyFill="1"/>
    <xf numFmtId="0" fontId="0" fillId="0" borderId="1" xfId="0" applyBorder="1"/>
    <xf numFmtId="0" fontId="2" fillId="0" borderId="1" xfId="0" applyFont="1" applyBorder="1" applyAlignment="1">
      <alignment horizontal="left"/>
    </xf>
    <xf numFmtId="0" fontId="2" fillId="0" borderId="2" xfId="0" applyFont="1" applyBorder="1"/>
    <xf numFmtId="166" fontId="2" fillId="0" borderId="3" xfId="3" applyNumberFormat="1" applyFont="1" applyBorder="1"/>
    <xf numFmtId="0" fontId="2" fillId="0" borderId="2" xfId="0" applyFont="1" applyBorder="1" applyAlignment="1">
      <alignment horizontal="left"/>
    </xf>
    <xf numFmtId="166" fontId="2" fillId="0" borderId="3" xfId="0" applyNumberFormat="1" applyFont="1" applyBorder="1"/>
    <xf numFmtId="0" fontId="0" fillId="3" borderId="0" xfId="0" applyFill="1"/>
    <xf numFmtId="0" fontId="0" fillId="0" borderId="4" xfId="0" applyBorder="1"/>
    <xf numFmtId="0" fontId="0" fillId="0" borderId="0" xfId="0" applyAlignment="1">
      <alignment horizontal="center"/>
    </xf>
    <xf numFmtId="0" fontId="2" fillId="0" borderId="0" xfId="0" applyFont="1"/>
    <xf numFmtId="166" fontId="2" fillId="0" borderId="0" xfId="0" applyNumberFormat="1" applyFont="1"/>
    <xf numFmtId="166" fontId="2" fillId="0" borderId="0" xfId="3" applyNumberFormat="1" applyFont="1" applyBorder="1"/>
    <xf numFmtId="164" fontId="1" fillId="2" borderId="0" xfId="1" applyNumberFormat="1" applyFill="1"/>
    <xf numFmtId="44" fontId="1" fillId="0" borderId="0" xfId="3"/>
    <xf numFmtId="166" fontId="1" fillId="2" borderId="0" xfId="3" applyNumberFormat="1" applyFill="1"/>
    <xf numFmtId="166" fontId="1" fillId="0" borderId="0" xfId="3" applyNumberFormat="1" applyFill="1"/>
    <xf numFmtId="166" fontId="1" fillId="0" borderId="1" xfId="3" applyNumberFormat="1" applyFill="1" applyBorder="1"/>
    <xf numFmtId="44" fontId="1" fillId="2" borderId="0" xfId="3" applyFill="1"/>
    <xf numFmtId="44" fontId="0" fillId="0" borderId="0" xfId="3" applyFont="1" applyFill="1"/>
    <xf numFmtId="0" fontId="2" fillId="0" borderId="0" xfId="0" applyFont="1" applyAlignment="1">
      <alignment horizontal="center"/>
    </xf>
    <xf numFmtId="0" fontId="2" fillId="2" borderId="0" xfId="0" applyFont="1" applyFill="1" applyAlignment="1">
      <alignment horizontal="left"/>
    </xf>
    <xf numFmtId="44" fontId="1" fillId="0" borderId="0" xfId="3" applyFill="1"/>
    <xf numFmtId="165" fontId="0" fillId="0" borderId="0" xfId="0" applyNumberFormat="1"/>
    <xf numFmtId="166" fontId="0" fillId="0" borderId="0" xfId="0" applyNumberFormat="1"/>
    <xf numFmtId="166" fontId="0" fillId="0" borderId="1" xfId="0" applyNumberFormat="1" applyBorder="1"/>
    <xf numFmtId="166" fontId="2" fillId="0" borderId="0" xfId="0" applyNumberFormat="1" applyFont="1" applyAlignment="1">
      <alignment horizontal="center"/>
    </xf>
    <xf numFmtId="166" fontId="0" fillId="2" borderId="0" xfId="1" applyNumberFormat="1" applyFont="1" applyFill="1"/>
    <xf numFmtId="166" fontId="0" fillId="0" borderId="0" xfId="1" applyNumberFormat="1" applyFont="1"/>
    <xf numFmtId="166" fontId="2" fillId="0" borderId="1" xfId="0" applyNumberFormat="1" applyFont="1" applyBorder="1"/>
    <xf numFmtId="10" fontId="7" fillId="0" borderId="1" xfId="5" applyNumberFormat="1" applyFont="1" applyBorder="1"/>
    <xf numFmtId="10" fontId="7" fillId="0" borderId="4" xfId="5" applyNumberFormat="1" applyFont="1" applyBorder="1"/>
    <xf numFmtId="9" fontId="7" fillId="2" borderId="12" xfId="5" applyFont="1" applyFill="1" applyBorder="1"/>
    <xf numFmtId="166" fontId="7" fillId="2" borderId="6" xfId="3" applyNumberFormat="1" applyFont="1" applyFill="1" applyBorder="1"/>
    <xf numFmtId="166" fontId="7" fillId="0" borderId="6" xfId="3" applyNumberFormat="1" applyFont="1" applyBorder="1"/>
    <xf numFmtId="166" fontId="7" fillId="0" borderId="5" xfId="3" applyNumberFormat="1" applyFont="1" applyBorder="1"/>
    <xf numFmtId="166" fontId="7" fillId="0" borderId="7" xfId="3" applyNumberFormat="1" applyFont="1" applyBorder="1"/>
    <xf numFmtId="166" fontId="9" fillId="0" borderId="0" xfId="3" applyNumberFormat="1" applyFont="1" applyBorder="1"/>
    <xf numFmtId="166" fontId="5" fillId="0" borderId="6" xfId="3" applyNumberFormat="1" applyFont="1" applyFill="1" applyBorder="1"/>
    <xf numFmtId="166" fontId="5" fillId="0" borderId="0" xfId="3" applyNumberFormat="1" applyFont="1" applyFill="1" applyBorder="1"/>
    <xf numFmtId="166" fontId="5" fillId="0" borderId="10" xfId="3" applyNumberFormat="1" applyFont="1" applyFill="1" applyBorder="1"/>
    <xf numFmtId="166" fontId="5" fillId="0" borderId="0" xfId="3" applyNumberFormat="1" applyFont="1" applyBorder="1"/>
    <xf numFmtId="166" fontId="11" fillId="0" borderId="5" xfId="3" applyNumberFormat="1" applyFont="1" applyBorder="1"/>
    <xf numFmtId="166" fontId="11" fillId="0" borderId="9" xfId="3" applyNumberFormat="1" applyFont="1" applyBorder="1"/>
    <xf numFmtId="166" fontId="11" fillId="0" borderId="4" xfId="3" applyNumberFormat="1" applyFont="1" applyBorder="1"/>
    <xf numFmtId="166" fontId="11" fillId="0" borderId="2" xfId="3" applyNumberFormat="1" applyFont="1" applyBorder="1"/>
    <xf numFmtId="166" fontId="7" fillId="0" borderId="0" xfId="3" applyNumberFormat="1" applyFont="1" applyBorder="1"/>
    <xf numFmtId="166" fontId="7" fillId="0" borderId="10" xfId="3" applyNumberFormat="1" applyFont="1" applyBorder="1"/>
    <xf numFmtId="166" fontId="7" fillId="0" borderId="4" xfId="3" applyNumberFormat="1" applyFont="1" applyBorder="1"/>
    <xf numFmtId="166" fontId="5" fillId="0" borderId="4" xfId="3" applyNumberFormat="1" applyFont="1" applyBorder="1"/>
    <xf numFmtId="166" fontId="7" fillId="0" borderId="12" xfId="3" applyNumberFormat="1" applyFont="1" applyFill="1" applyBorder="1" applyProtection="1">
      <protection locked="0"/>
    </xf>
    <xf numFmtId="166" fontId="11" fillId="0" borderId="7" xfId="3" applyNumberFormat="1" applyFont="1" applyBorder="1"/>
    <xf numFmtId="166" fontId="11" fillId="0" borderId="0" xfId="3" applyNumberFormat="1" applyFont="1" applyBorder="1"/>
    <xf numFmtId="166" fontId="7" fillId="0" borderId="1" xfId="3" applyNumberFormat="1" applyFont="1" applyBorder="1"/>
    <xf numFmtId="164" fontId="7" fillId="0" borderId="1" xfId="1" applyNumberFormat="1" applyFont="1" applyBorder="1" applyAlignment="1">
      <alignment horizontal="right"/>
    </xf>
    <xf numFmtId="44" fontId="5" fillId="0" borderId="0" xfId="3" applyFont="1" applyFill="1" applyBorder="1"/>
    <xf numFmtId="10" fontId="5" fillId="0" borderId="0" xfId="5" applyNumberFormat="1" applyFont="1" applyFill="1" applyBorder="1"/>
    <xf numFmtId="0" fontId="1" fillId="2" borderId="0" xfId="0" applyFont="1" applyFill="1"/>
    <xf numFmtId="166" fontId="1" fillId="0" borderId="0" xfId="0" applyNumberFormat="1" applyFont="1"/>
    <xf numFmtId="164" fontId="0" fillId="2" borderId="0" xfId="1" applyNumberFormat="1" applyFont="1" applyFill="1"/>
    <xf numFmtId="166" fontId="16" fillId="0" borderId="0" xfId="0" applyNumberFormat="1" applyFont="1"/>
    <xf numFmtId="0" fontId="1" fillId="0" borderId="0" xfId="0" applyFont="1"/>
    <xf numFmtId="0" fontId="16" fillId="0" borderId="0" xfId="0" applyFont="1"/>
    <xf numFmtId="44" fontId="1" fillId="2" borderId="0" xfId="3" applyFont="1" applyFill="1"/>
    <xf numFmtId="166" fontId="1" fillId="2" borderId="0" xfId="1" applyNumberFormat="1" applyFont="1" applyFill="1"/>
    <xf numFmtId="44" fontId="1" fillId="0" borderId="0" xfId="3" applyFont="1"/>
    <xf numFmtId="166" fontId="5" fillId="0" borderId="7" xfId="3" applyNumberFormat="1" applyFont="1" applyFill="1" applyBorder="1" applyAlignment="1">
      <alignment horizontal="left" indent="2"/>
    </xf>
    <xf numFmtId="166" fontId="5" fillId="0" borderId="0" xfId="3" applyNumberFormat="1" applyFont="1" applyFill="1" applyBorder="1" applyAlignment="1">
      <alignment horizontal="left" indent="2"/>
    </xf>
    <xf numFmtId="166" fontId="5" fillId="0" borderId="7" xfId="3" applyNumberFormat="1" applyFont="1" applyBorder="1"/>
    <xf numFmtId="0" fontId="5" fillId="0" borderId="0" xfId="0" applyFont="1"/>
    <xf numFmtId="0" fontId="12" fillId="0" borderId="0" xfId="4" applyFont="1"/>
    <xf numFmtId="164" fontId="12" fillId="0" borderId="0" xfId="4" applyNumberFormat="1" applyFont="1"/>
    <xf numFmtId="43" fontId="12" fillId="0" borderId="0" xfId="2" applyFont="1" applyFill="1" applyBorder="1"/>
    <xf numFmtId="0" fontId="15" fillId="0" borderId="0" xfId="4" applyAlignment="1">
      <alignment horizontal="left"/>
    </xf>
    <xf numFmtId="164" fontId="15" fillId="0" borderId="0" xfId="4" applyNumberFormat="1"/>
    <xf numFmtId="43" fontId="13" fillId="0" borderId="0" xfId="2" applyFont="1" applyFill="1" applyBorder="1"/>
    <xf numFmtId="0" fontId="7" fillId="0" borderId="0" xfId="0" applyFont="1" applyAlignment="1">
      <alignment horizontal="right"/>
    </xf>
    <xf numFmtId="0" fontId="5" fillId="0" borderId="1" xfId="0" applyFont="1" applyBorder="1" applyAlignment="1">
      <alignment horizontal="left"/>
    </xf>
    <xf numFmtId="0" fontId="14" fillId="0" borderId="0" xfId="0" applyFont="1" applyAlignment="1">
      <alignment horizontal="left"/>
    </xf>
    <xf numFmtId="0" fontId="0" fillId="0" borderId="0" xfId="0" applyAlignment="1">
      <alignment horizontal="left"/>
    </xf>
    <xf numFmtId="0" fontId="0" fillId="0" borderId="0" xfId="0" applyAlignment="1">
      <alignment horizontal="right"/>
    </xf>
    <xf numFmtId="0" fontId="17" fillId="0" borderId="0" xfId="0" applyFont="1"/>
    <xf numFmtId="0" fontId="8" fillId="0" borderId="0" xfId="0" applyFont="1"/>
    <xf numFmtId="0" fontId="7" fillId="0" borderId="2" xfId="0" applyFont="1" applyBorder="1"/>
    <xf numFmtId="41" fontId="7" fillId="0" borderId="5" xfId="0" applyNumberFormat="1" applyFont="1" applyBorder="1" applyAlignment="1">
      <alignment horizontal="center" wrapText="1"/>
    </xf>
    <xf numFmtId="41" fontId="7" fillId="0" borderId="3" xfId="0" applyNumberFormat="1" applyFont="1" applyBorder="1" applyAlignment="1">
      <alignment horizontal="center" wrapText="1"/>
    </xf>
    <xf numFmtId="41" fontId="7" fillId="0" borderId="2" xfId="0" applyNumberFormat="1" applyFont="1" applyBorder="1" applyAlignment="1">
      <alignment horizontal="center" wrapText="1"/>
    </xf>
    <xf numFmtId="0" fontId="7" fillId="0" borderId="6" xfId="0" applyFont="1" applyBorder="1"/>
    <xf numFmtId="3" fontId="7" fillId="2" borderId="7" xfId="0" applyNumberFormat="1" applyFont="1" applyFill="1" applyBorder="1" applyProtection="1">
      <protection locked="0"/>
    </xf>
    <xf numFmtId="3" fontId="7" fillId="2" borderId="0" xfId="0" applyNumberFormat="1" applyFont="1" applyFill="1" applyProtection="1">
      <protection locked="0"/>
    </xf>
    <xf numFmtId="3" fontId="7" fillId="0" borderId="7" xfId="0" applyNumberFormat="1" applyFont="1" applyBorder="1" applyProtection="1">
      <protection locked="0"/>
    </xf>
    <xf numFmtId="0" fontId="7" fillId="0" borderId="8" xfId="0" applyFont="1" applyBorder="1" applyAlignment="1">
      <alignment horizontal="left"/>
    </xf>
    <xf numFmtId="3" fontId="7" fillId="4" borderId="9" xfId="0" applyNumberFormat="1" applyFont="1" applyFill="1" applyBorder="1"/>
    <xf numFmtId="3" fontId="7" fillId="2" borderId="4" xfId="0" applyNumberFormat="1" applyFont="1" applyFill="1" applyBorder="1" applyProtection="1">
      <protection locked="0"/>
    </xf>
    <xf numFmtId="3" fontId="7" fillId="0" borderId="9" xfId="0" applyNumberFormat="1" applyFont="1" applyBorder="1" applyProtection="1">
      <protection locked="0"/>
    </xf>
    <xf numFmtId="41" fontId="5" fillId="0" borderId="0" xfId="0" applyNumberFormat="1" applyFont="1"/>
    <xf numFmtId="0" fontId="7" fillId="0" borderId="6" xfId="0" applyFont="1" applyBorder="1" applyAlignment="1">
      <alignment horizontal="left"/>
    </xf>
    <xf numFmtId="3" fontId="7" fillId="0" borderId="0" xfId="0" applyNumberFormat="1" applyFont="1"/>
    <xf numFmtId="3" fontId="7" fillId="0" borderId="0" xfId="0" applyNumberFormat="1" applyFont="1" applyProtection="1">
      <protection locked="0"/>
    </xf>
    <xf numFmtId="3" fontId="7" fillId="0" borderId="5" xfId="0" applyNumberFormat="1" applyFont="1" applyBorder="1"/>
    <xf numFmtId="3" fontId="7" fillId="0" borderId="10" xfId="0" applyNumberFormat="1" applyFont="1" applyBorder="1"/>
    <xf numFmtId="0" fontId="8" fillId="0" borderId="6" xfId="0" applyFont="1" applyBorder="1"/>
    <xf numFmtId="3" fontId="5" fillId="0" borderId="0" xfId="0" applyNumberFormat="1" applyFont="1" applyAlignment="1">
      <alignment horizontal="left" indent="2"/>
    </xf>
    <xf numFmtId="3" fontId="7" fillId="0" borderId="10" xfId="0" applyNumberFormat="1" applyFont="1" applyBorder="1" applyProtection="1">
      <protection locked="0"/>
    </xf>
    <xf numFmtId="0" fontId="12" fillId="0" borderId="0" xfId="4" applyFont="1" applyAlignment="1">
      <alignment horizontal="left"/>
    </xf>
    <xf numFmtId="0" fontId="7" fillId="2" borderId="2" xfId="0" applyFont="1" applyFill="1" applyBorder="1"/>
    <xf numFmtId="38" fontId="7" fillId="0" borderId="2" xfId="0" applyNumberFormat="1" applyFont="1" applyBorder="1"/>
    <xf numFmtId="38" fontId="7" fillId="0" borderId="1" xfId="0" applyNumberFormat="1" applyFont="1" applyBorder="1"/>
    <xf numFmtId="38" fontId="7" fillId="0" borderId="11" xfId="0" applyNumberFormat="1" applyFont="1" applyBorder="1"/>
    <xf numFmtId="38" fontId="7" fillId="0" borderId="5" xfId="0" applyNumberFormat="1" applyFont="1" applyBorder="1"/>
    <xf numFmtId="38" fontId="7" fillId="2" borderId="6" xfId="0" applyNumberFormat="1" applyFont="1" applyFill="1" applyBorder="1"/>
    <xf numFmtId="38" fontId="5" fillId="0" borderId="13" xfId="0" applyNumberFormat="1" applyFont="1" applyBorder="1"/>
    <xf numFmtId="38" fontId="5" fillId="0" borderId="11" xfId="0" applyNumberFormat="1" applyFont="1" applyBorder="1"/>
    <xf numFmtId="38" fontId="5" fillId="0" borderId="14" xfId="0" applyNumberFormat="1" applyFont="1" applyBorder="1"/>
    <xf numFmtId="38" fontId="7" fillId="0" borderId="10" xfId="0" applyNumberFormat="1" applyFont="1" applyBorder="1"/>
    <xf numFmtId="38" fontId="7" fillId="0" borderId="6" xfId="0" applyNumberFormat="1" applyFont="1" applyBorder="1"/>
    <xf numFmtId="38" fontId="7" fillId="0" borderId="0" xfId="0" applyNumberFormat="1" applyFont="1"/>
    <xf numFmtId="38" fontId="7" fillId="0" borderId="7" xfId="0" applyNumberFormat="1" applyFont="1" applyBorder="1"/>
    <xf numFmtId="38" fontId="7" fillId="0" borderId="12" xfId="0" applyNumberFormat="1" applyFont="1" applyBorder="1"/>
    <xf numFmtId="166" fontId="7" fillId="5" borderId="7" xfId="3" applyNumberFormat="1" applyFont="1" applyFill="1" applyBorder="1"/>
    <xf numFmtId="0" fontId="5" fillId="0" borderId="9" xfId="0" applyFont="1" applyBorder="1"/>
    <xf numFmtId="9" fontId="7" fillId="5" borderId="9" xfId="0" applyNumberFormat="1" applyFont="1" applyFill="1" applyBorder="1" applyAlignment="1">
      <alignment horizontal="center"/>
    </xf>
    <xf numFmtId="0" fontId="5" fillId="0" borderId="5" xfId="0" applyFont="1" applyBorder="1"/>
    <xf numFmtId="9" fontId="7" fillId="5" borderId="5" xfId="0" applyNumberFormat="1" applyFont="1" applyFill="1" applyBorder="1" applyAlignment="1">
      <alignment horizontal="center"/>
    </xf>
    <xf numFmtId="0" fontId="7" fillId="0" borderId="8" xfId="0" applyFont="1" applyBorder="1"/>
    <xf numFmtId="166" fontId="7" fillId="5" borderId="9" xfId="3" applyNumberFormat="1" applyFont="1" applyFill="1" applyBorder="1"/>
    <xf numFmtId="166" fontId="7" fillId="0" borderId="9" xfId="3" applyNumberFormat="1" applyFont="1" applyBorder="1"/>
    <xf numFmtId="0" fontId="5" fillId="0" borderId="13" xfId="0" applyFont="1" applyBorder="1"/>
    <xf numFmtId="38" fontId="5" fillId="2" borderId="12" xfId="0" applyNumberFormat="1" applyFont="1" applyFill="1" applyBorder="1"/>
    <xf numFmtId="0" fontId="7" fillId="0" borderId="5" xfId="0" applyFont="1" applyBorder="1"/>
    <xf numFmtId="0" fontId="5" fillId="0" borderId="6" xfId="0" applyFont="1" applyBorder="1"/>
    <xf numFmtId="38" fontId="5" fillId="2" borderId="7" xfId="0" applyNumberFormat="1" applyFont="1" applyFill="1" applyBorder="1"/>
    <xf numFmtId="0" fontId="5" fillId="0" borderId="6" xfId="0" applyFont="1" applyBorder="1" applyAlignment="1">
      <alignment horizontal="left" indent="2"/>
    </xf>
    <xf numFmtId="38" fontId="7" fillId="2" borderId="9" xfId="0" applyNumberFormat="1" applyFont="1" applyFill="1" applyBorder="1"/>
    <xf numFmtId="38" fontId="9" fillId="0" borderId="0" xfId="0" applyNumberFormat="1" applyFont="1"/>
    <xf numFmtId="0" fontId="11" fillId="0" borderId="0" xfId="0" applyFont="1"/>
    <xf numFmtId="38" fontId="11" fillId="0" borderId="0" xfId="0" applyNumberFormat="1" applyFont="1" applyProtection="1">
      <protection locked="0"/>
    </xf>
    <xf numFmtId="0" fontId="5" fillId="0" borderId="0" xfId="0" applyFont="1" applyAlignment="1">
      <alignment horizontal="left" indent="2"/>
    </xf>
    <xf numFmtId="0" fontId="7" fillId="0" borderId="0" xfId="0" applyFont="1"/>
    <xf numFmtId="9" fontId="0" fillId="0" borderId="0" xfId="0" applyNumberFormat="1"/>
    <xf numFmtId="166" fontId="7" fillId="2" borderId="7" xfId="0" applyNumberFormat="1" applyFont="1" applyFill="1" applyBorder="1" applyProtection="1">
      <protection locked="0"/>
    </xf>
    <xf numFmtId="0" fontId="4" fillId="0" borderId="2"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6" fillId="0" borderId="0" xfId="0" applyFont="1" applyAlignment="1">
      <alignment horizontal="center"/>
    </xf>
    <xf numFmtId="0" fontId="5" fillId="0" borderId="4" xfId="0" applyFont="1" applyBorder="1" applyAlignment="1">
      <alignment horizontal="left"/>
    </xf>
    <xf numFmtId="0" fontId="5" fillId="0" borderId="1" xfId="0" applyFont="1" applyBorder="1" applyAlignment="1">
      <alignment horizontal="left"/>
    </xf>
    <xf numFmtId="0" fontId="14" fillId="0" borderId="1" xfId="0" applyFont="1" applyBorder="1" applyAlignment="1">
      <alignment horizontal="left"/>
    </xf>
    <xf numFmtId="38" fontId="7" fillId="0" borderId="1" xfId="0" applyNumberFormat="1" applyFont="1" applyBorder="1" applyAlignment="1">
      <alignment horizontal="center"/>
    </xf>
    <xf numFmtId="38" fontId="7" fillId="0" borderId="3" xfId="0" applyNumberFormat="1" applyFont="1" applyBorder="1" applyAlignment="1">
      <alignment horizontal="center"/>
    </xf>
    <xf numFmtId="0" fontId="19" fillId="0" borderId="0" xfId="0" quotePrefix="1" applyFont="1" applyAlignment="1">
      <alignment horizontal="left"/>
    </xf>
    <xf numFmtId="0" fontId="19" fillId="0" borderId="0" xfId="0" applyFont="1" applyAlignment="1">
      <alignment horizontal="left"/>
    </xf>
    <xf numFmtId="0" fontId="19" fillId="0" borderId="0" xfId="0" quotePrefix="1" applyFont="1" applyAlignment="1">
      <alignment horizontal="left" wrapText="1"/>
    </xf>
    <xf numFmtId="0" fontId="19" fillId="0" borderId="0" xfId="0" applyFont="1" applyAlignment="1">
      <alignment horizontal="left" wrapText="1"/>
    </xf>
  </cellXfs>
  <cellStyles count="8">
    <cellStyle name="Comma" xfId="1" builtinId="3"/>
    <cellStyle name="Comma 4" xfId="2" xr:uid="{00000000-0005-0000-0000-000001000000}"/>
    <cellStyle name="Currency" xfId="3" builtinId="4"/>
    <cellStyle name="Normal" xfId="0" builtinId="0"/>
    <cellStyle name="Normal 2" xfId="6" xr:uid="{00000000-0005-0000-0000-000004000000}"/>
    <cellStyle name="Normal 3" xfId="7" xr:uid="{42136642-9326-4F1A-9BB0-E6B334764FE8}"/>
    <cellStyle name="Normal 4" xfId="4" xr:uid="{00000000-0005-0000-0000-000005000000}"/>
    <cellStyle name="Percent" xfId="5" builtinId="5"/>
  </cellStyles>
  <dxfs count="0"/>
  <tableStyles count="0" defaultTableStyle="TableStyleMedium9" defaultPivotStyle="PivotStyleLight16"/>
  <colors>
    <mruColors>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381000</xdr:colOff>
      <xdr:row>6</xdr:row>
      <xdr:rowOff>38100</xdr:rowOff>
    </xdr:from>
    <xdr:to>
      <xdr:col>2</xdr:col>
      <xdr:colOff>554736</xdr:colOff>
      <xdr:row>6</xdr:row>
      <xdr:rowOff>129540</xdr:rowOff>
    </xdr:to>
    <xdr:sp macro="" textlink="">
      <xdr:nvSpPr>
        <xdr:cNvPr id="2" name="Rectangle 1">
          <a:extLst>
            <a:ext uri="{FF2B5EF4-FFF2-40B4-BE49-F238E27FC236}">
              <a16:creationId xmlns:a16="http://schemas.microsoft.com/office/drawing/2014/main" id="{CD6DCDE4-ACC0-4323-821F-29EF145C856A}"/>
            </a:ext>
          </a:extLst>
        </xdr:cNvPr>
        <xdr:cNvSpPr/>
      </xdr:nvSpPr>
      <xdr:spPr>
        <a:xfrm>
          <a:off x="2857500" y="1085850"/>
          <a:ext cx="173736" cy="9144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chemeClr val="tx1"/>
              </a:solidFill>
            </a:rPr>
            <a:t>X</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ebbles\projects\PPMH-PN-MP\B-Project%20Information\B10%20Design%20Schedules\Master%20Calend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Calendar"/>
      <sheetName val="Department Listing"/>
      <sheetName val="Service Line Week"/>
      <sheetName val="Interview Weeks"/>
      <sheetName val="Sample Interview Week"/>
      <sheetName val="Holidays"/>
    </sheetNames>
    <sheetDataSet>
      <sheetData sheetId="0"/>
      <sheetData sheetId="1"/>
      <sheetData sheetId="2"/>
      <sheetData sheetId="3"/>
      <sheetData sheetId="4"/>
      <sheetData sheetId="5">
        <row r="3">
          <cell r="A3">
            <v>41275</v>
          </cell>
        </row>
        <row r="4">
          <cell r="A4">
            <v>41295</v>
          </cell>
        </row>
        <row r="5">
          <cell r="A5">
            <v>41323</v>
          </cell>
        </row>
        <row r="6">
          <cell r="A6">
            <v>41421</v>
          </cell>
        </row>
        <row r="7">
          <cell r="A7">
            <v>41459</v>
          </cell>
        </row>
        <row r="8">
          <cell r="A8">
            <v>41519</v>
          </cell>
        </row>
        <row r="9">
          <cell r="A9">
            <v>41561</v>
          </cell>
        </row>
        <row r="10">
          <cell r="A10">
            <v>41589</v>
          </cell>
        </row>
        <row r="11">
          <cell r="A11">
            <v>41606</v>
          </cell>
        </row>
        <row r="12">
          <cell r="A12">
            <v>41607</v>
          </cell>
        </row>
        <row r="13">
          <cell r="A13">
            <v>41632</v>
          </cell>
        </row>
        <row r="14">
          <cell r="A14">
            <v>41633</v>
          </cell>
        </row>
        <row r="15">
          <cell r="A15">
            <v>41640</v>
          </cell>
        </row>
        <row r="16">
          <cell r="A16">
            <v>41659</v>
          </cell>
        </row>
        <row r="17">
          <cell r="A17">
            <v>41687</v>
          </cell>
        </row>
        <row r="18">
          <cell r="A18">
            <v>41785</v>
          </cell>
        </row>
        <row r="19">
          <cell r="A19">
            <v>41824</v>
          </cell>
        </row>
        <row r="20">
          <cell r="A20">
            <v>41883</v>
          </cell>
        </row>
        <row r="21">
          <cell r="A21">
            <v>41925</v>
          </cell>
        </row>
        <row r="22">
          <cell r="A22">
            <v>41954</v>
          </cell>
        </row>
        <row r="23">
          <cell r="A23">
            <v>41970</v>
          </cell>
        </row>
        <row r="24">
          <cell r="A24">
            <v>41971</v>
          </cell>
        </row>
        <row r="25">
          <cell r="A25">
            <v>41997</v>
          </cell>
        </row>
        <row r="26">
          <cell r="A26">
            <v>41998</v>
          </cell>
        </row>
        <row r="27">
          <cell r="A27">
            <v>42005</v>
          </cell>
        </row>
        <row r="28">
          <cell r="A28">
            <v>42023</v>
          </cell>
        </row>
        <row r="29">
          <cell r="A29">
            <v>42051</v>
          </cell>
        </row>
        <row r="30">
          <cell r="A30">
            <v>42149</v>
          </cell>
        </row>
        <row r="31">
          <cell r="A31">
            <v>42188</v>
          </cell>
        </row>
        <row r="32">
          <cell r="A32">
            <v>42254</v>
          </cell>
        </row>
        <row r="33">
          <cell r="A33">
            <v>42289</v>
          </cell>
        </row>
        <row r="34">
          <cell r="A34">
            <v>42319</v>
          </cell>
        </row>
        <row r="35">
          <cell r="A35">
            <v>42334</v>
          </cell>
        </row>
        <row r="36">
          <cell r="A36">
            <v>42335</v>
          </cell>
        </row>
        <row r="37">
          <cell r="A37">
            <v>42362</v>
          </cell>
        </row>
        <row r="38">
          <cell r="A38">
            <v>42363</v>
          </cell>
        </row>
        <row r="39">
          <cell r="A39">
            <v>42370</v>
          </cell>
        </row>
        <row r="40">
          <cell r="A40">
            <v>42387</v>
          </cell>
        </row>
        <row r="41">
          <cell r="A41">
            <v>42415</v>
          </cell>
        </row>
        <row r="42">
          <cell r="A42">
            <v>42520</v>
          </cell>
        </row>
        <row r="43">
          <cell r="A43">
            <v>42555</v>
          </cell>
        </row>
        <row r="44">
          <cell r="A44">
            <v>42618</v>
          </cell>
        </row>
        <row r="45">
          <cell r="A45">
            <v>42653</v>
          </cell>
        </row>
        <row r="46">
          <cell r="A46">
            <v>42685</v>
          </cell>
        </row>
        <row r="47">
          <cell r="A47">
            <v>42698</v>
          </cell>
        </row>
        <row r="48">
          <cell r="A48">
            <v>42699</v>
          </cell>
        </row>
        <row r="49">
          <cell r="A49">
            <v>42729</v>
          </cell>
        </row>
        <row r="50">
          <cell r="A50">
            <v>42730</v>
          </cell>
        </row>
        <row r="51">
          <cell r="A51">
            <v>42737</v>
          </cell>
        </row>
        <row r="52">
          <cell r="A52">
            <v>42751</v>
          </cell>
        </row>
        <row r="53">
          <cell r="A53">
            <v>42786</v>
          </cell>
        </row>
        <row r="54">
          <cell r="A54">
            <v>42884</v>
          </cell>
        </row>
        <row r="55">
          <cell r="A55">
            <v>42920</v>
          </cell>
        </row>
        <row r="56">
          <cell r="A56">
            <v>42982</v>
          </cell>
        </row>
        <row r="57">
          <cell r="A57">
            <v>43017</v>
          </cell>
        </row>
        <row r="58">
          <cell r="A58">
            <v>43049</v>
          </cell>
        </row>
        <row r="59">
          <cell r="A59">
            <v>43062</v>
          </cell>
        </row>
        <row r="60">
          <cell r="A60">
            <v>43063</v>
          </cell>
        </row>
        <row r="61">
          <cell r="A61">
            <v>43093</v>
          </cell>
        </row>
        <row r="62">
          <cell r="A62">
            <v>43094</v>
          </cell>
        </row>
        <row r="63">
          <cell r="A63">
            <v>43101</v>
          </cell>
        </row>
        <row r="64">
          <cell r="A64">
            <v>43115</v>
          </cell>
        </row>
        <row r="65">
          <cell r="A65">
            <v>43150</v>
          </cell>
        </row>
        <row r="66">
          <cell r="A66">
            <v>43248</v>
          </cell>
        </row>
        <row r="67">
          <cell r="A67">
            <v>43285</v>
          </cell>
        </row>
        <row r="68">
          <cell r="A68">
            <v>43346</v>
          </cell>
        </row>
        <row r="69">
          <cell r="A69">
            <v>43381</v>
          </cell>
        </row>
        <row r="70">
          <cell r="A70">
            <v>43416</v>
          </cell>
        </row>
        <row r="71">
          <cell r="A71">
            <v>43426</v>
          </cell>
        </row>
        <row r="72">
          <cell r="A72">
            <v>43427</v>
          </cell>
        </row>
        <row r="73">
          <cell r="A73">
            <v>43458</v>
          </cell>
        </row>
        <row r="74">
          <cell r="A74">
            <v>43459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3:N81"/>
  <sheetViews>
    <sheetView topLeftCell="A22" workbookViewId="0">
      <selection activeCell="F57" sqref="F57"/>
    </sheetView>
  </sheetViews>
  <sheetFormatPr defaultRowHeight="12.5" x14ac:dyDescent="0.25"/>
  <cols>
    <col min="1" max="1" width="12.453125" customWidth="1"/>
    <col min="2" max="5" width="5.7265625" customWidth="1"/>
    <col min="6" max="6" width="72.81640625" customWidth="1"/>
    <col min="7" max="7" width="8.7265625" bestFit="1" customWidth="1"/>
    <col min="8" max="8" width="10.26953125" bestFit="1" customWidth="1"/>
    <col min="9" max="11" width="12.7265625" customWidth="1"/>
    <col min="13" max="13" width="9.7265625" bestFit="1" customWidth="1"/>
    <col min="14" max="14" width="14" customWidth="1"/>
  </cols>
  <sheetData>
    <row r="3" spans="2:11" ht="18" x14ac:dyDescent="0.4">
      <c r="B3" s="144" t="s">
        <v>95</v>
      </c>
      <c r="C3" s="145"/>
      <c r="D3" s="145"/>
      <c r="E3" s="145"/>
      <c r="F3" s="145"/>
      <c r="G3" s="145"/>
      <c r="H3" s="145"/>
      <c r="I3" s="145"/>
      <c r="J3" s="145"/>
      <c r="K3" s="146"/>
    </row>
    <row r="5" spans="2:11" ht="13" x14ac:dyDescent="0.3">
      <c r="B5" s="13" t="s">
        <v>25</v>
      </c>
      <c r="C5" s="13"/>
      <c r="D5" s="13"/>
      <c r="E5" s="13"/>
      <c r="F5" s="24" t="s">
        <v>88</v>
      </c>
      <c r="G5" s="24"/>
      <c r="H5" s="24"/>
      <c r="I5" s="24"/>
      <c r="J5" s="24"/>
      <c r="K5" s="24"/>
    </row>
    <row r="6" spans="2:11" ht="13" x14ac:dyDescent="0.3">
      <c r="B6" s="13" t="s">
        <v>26</v>
      </c>
      <c r="C6" s="13"/>
      <c r="D6" s="13"/>
      <c r="E6" s="13"/>
      <c r="F6" s="24" t="s">
        <v>89</v>
      </c>
      <c r="G6" s="24"/>
      <c r="H6" s="24"/>
      <c r="I6" s="24"/>
      <c r="J6" s="24"/>
      <c r="K6" s="24"/>
    </row>
    <row r="7" spans="2:11" ht="13" x14ac:dyDescent="0.3">
      <c r="F7" s="23"/>
    </row>
    <row r="8" spans="2:11" ht="13" x14ac:dyDescent="0.3">
      <c r="F8" s="23"/>
    </row>
    <row r="9" spans="2:11" ht="13" x14ac:dyDescent="0.3">
      <c r="B9" s="2" t="s">
        <v>16</v>
      </c>
    </row>
    <row r="10" spans="2:11" ht="8.15" customHeight="1" x14ac:dyDescent="0.25"/>
    <row r="11" spans="2:11" x14ac:dyDescent="0.25">
      <c r="D11" t="s">
        <v>1</v>
      </c>
      <c r="G11" s="16">
        <v>4000</v>
      </c>
      <c r="H11" t="s">
        <v>0</v>
      </c>
    </row>
    <row r="12" spans="2:11" ht="8.15" customHeight="1" x14ac:dyDescent="0.25"/>
    <row r="13" spans="2:11" ht="8.15" customHeight="1" x14ac:dyDescent="0.25"/>
    <row r="14" spans="2:11" ht="13" x14ac:dyDescent="0.3">
      <c r="D14" s="64" t="s">
        <v>87</v>
      </c>
      <c r="G14" s="68">
        <v>135</v>
      </c>
      <c r="H14" s="64" t="s">
        <v>8</v>
      </c>
      <c r="I14" s="13"/>
      <c r="J14" s="65"/>
    </row>
    <row r="15" spans="2:11" ht="7.5" customHeight="1" x14ac:dyDescent="0.25">
      <c r="G15" s="17"/>
    </row>
    <row r="16" spans="2:11" x14ac:dyDescent="0.25">
      <c r="D16" t="s">
        <v>27</v>
      </c>
      <c r="G16" s="17">
        <v>65</v>
      </c>
      <c r="H16" t="s">
        <v>8</v>
      </c>
    </row>
    <row r="17" spans="2:13" ht="7.5" customHeight="1" x14ac:dyDescent="0.25">
      <c r="G17" s="17"/>
    </row>
    <row r="18" spans="2:13" x14ac:dyDescent="0.25">
      <c r="D18" s="64" t="s">
        <v>92</v>
      </c>
      <c r="G18" s="17">
        <v>6</v>
      </c>
      <c r="H18" s="64" t="s">
        <v>8</v>
      </c>
    </row>
    <row r="19" spans="2:13" ht="7.5" customHeight="1" x14ac:dyDescent="0.25">
      <c r="G19" s="17"/>
    </row>
    <row r="20" spans="2:13" x14ac:dyDescent="0.25">
      <c r="D20" t="s">
        <v>28</v>
      </c>
      <c r="G20" s="17">
        <f>SUM(G13:G19)</f>
        <v>206</v>
      </c>
      <c r="H20" t="s">
        <v>8</v>
      </c>
      <c r="I20" s="26">
        <f>+G20*G11</f>
        <v>824000</v>
      </c>
      <c r="J20" s="26"/>
      <c r="K20" s="26"/>
    </row>
    <row r="21" spans="2:13" x14ac:dyDescent="0.25">
      <c r="G21" s="17"/>
      <c r="I21" s="26"/>
      <c r="J21" s="26"/>
      <c r="K21" s="26"/>
    </row>
    <row r="22" spans="2:13" ht="13" x14ac:dyDescent="0.3">
      <c r="D22" s="6" t="s">
        <v>74</v>
      </c>
      <c r="E22" s="1"/>
      <c r="F22" s="1"/>
      <c r="G22" s="4"/>
      <c r="H22" s="4"/>
      <c r="I22" s="7">
        <f>G11*G14</f>
        <v>540000</v>
      </c>
      <c r="J22" s="26"/>
      <c r="K22" s="26"/>
    </row>
    <row r="23" spans="2:13" x14ac:dyDescent="0.25">
      <c r="I23" s="27"/>
      <c r="J23" s="27"/>
      <c r="K23" s="27"/>
    </row>
    <row r="24" spans="2:13" ht="13" x14ac:dyDescent="0.3">
      <c r="B24" s="2" t="s">
        <v>5</v>
      </c>
      <c r="I24" s="27"/>
      <c r="J24" s="27"/>
      <c r="K24" s="27"/>
    </row>
    <row r="25" spans="2:13" ht="8.15" customHeight="1" x14ac:dyDescent="0.3">
      <c r="B25" s="2"/>
      <c r="I25" s="27"/>
      <c r="J25" s="27"/>
      <c r="K25" s="27"/>
    </row>
    <row r="26" spans="2:13" ht="13" x14ac:dyDescent="0.3">
      <c r="C26" s="2" t="s">
        <v>2</v>
      </c>
      <c r="I26" s="27"/>
      <c r="J26" s="27"/>
      <c r="K26" s="27"/>
      <c r="M26" s="27"/>
    </row>
    <row r="27" spans="2:13" x14ac:dyDescent="0.25">
      <c r="D27" t="s">
        <v>19</v>
      </c>
      <c r="G27" s="25">
        <v>65</v>
      </c>
      <c r="H27" t="s">
        <v>0</v>
      </c>
      <c r="I27" s="27"/>
      <c r="J27" s="27"/>
      <c r="K27" s="27"/>
    </row>
    <row r="28" spans="2:13" ht="8.15" customHeight="1" x14ac:dyDescent="0.25">
      <c r="I28" s="27"/>
      <c r="J28" s="27"/>
      <c r="K28" s="27"/>
    </row>
    <row r="29" spans="2:13" ht="13" x14ac:dyDescent="0.3">
      <c r="D29" s="6" t="s">
        <v>9</v>
      </c>
      <c r="E29" s="1"/>
      <c r="F29" s="1"/>
      <c r="G29" s="4"/>
      <c r="H29" s="4"/>
      <c r="I29" s="7">
        <f>G27*G11</f>
        <v>260000</v>
      </c>
      <c r="J29" s="27"/>
      <c r="K29" s="27"/>
    </row>
    <row r="30" spans="2:13" ht="8.15" customHeight="1" x14ac:dyDescent="0.25">
      <c r="I30" s="27"/>
      <c r="J30" s="27"/>
      <c r="K30" s="27"/>
    </row>
    <row r="31" spans="2:13" ht="13" x14ac:dyDescent="0.3">
      <c r="C31" s="2" t="s">
        <v>3</v>
      </c>
      <c r="I31" s="29" t="s">
        <v>75</v>
      </c>
      <c r="J31" s="27"/>
      <c r="K31" s="27">
        <v>0</v>
      </c>
    </row>
    <row r="32" spans="2:13" x14ac:dyDescent="0.25">
      <c r="D32" s="60" t="s">
        <v>76</v>
      </c>
      <c r="E32" s="3"/>
      <c r="F32" s="3"/>
      <c r="G32" s="3">
        <v>0</v>
      </c>
      <c r="H32" s="62">
        <v>400000</v>
      </c>
      <c r="I32" s="18">
        <f>G32*H32</f>
        <v>0</v>
      </c>
      <c r="J32" s="61"/>
      <c r="K32" s="27"/>
    </row>
    <row r="33" spans="4:11" x14ac:dyDescent="0.25">
      <c r="D33" s="60" t="s">
        <v>77</v>
      </c>
      <c r="E33" s="3"/>
      <c r="F33" s="3"/>
      <c r="G33" s="3">
        <v>0</v>
      </c>
      <c r="H33" s="62">
        <v>3500000</v>
      </c>
      <c r="I33" s="18">
        <f t="shared" ref="I33:I46" si="0">G33*H33</f>
        <v>0</v>
      </c>
      <c r="J33" s="27"/>
      <c r="K33" s="27"/>
    </row>
    <row r="34" spans="4:11" x14ac:dyDescent="0.25">
      <c r="D34" s="60" t="s">
        <v>78</v>
      </c>
      <c r="E34" s="3"/>
      <c r="F34" s="3"/>
      <c r="G34" s="3">
        <v>0</v>
      </c>
      <c r="H34" s="62">
        <v>125000</v>
      </c>
      <c r="I34" s="18">
        <f t="shared" si="0"/>
        <v>0</v>
      </c>
      <c r="J34" s="27"/>
      <c r="K34" s="27"/>
    </row>
    <row r="35" spans="4:11" x14ac:dyDescent="0.25">
      <c r="D35" s="60" t="s">
        <v>79</v>
      </c>
      <c r="E35" s="3"/>
      <c r="F35" s="3"/>
      <c r="G35" s="3">
        <v>0</v>
      </c>
      <c r="H35" s="62">
        <v>250000</v>
      </c>
      <c r="I35" s="18">
        <f t="shared" si="0"/>
        <v>0</v>
      </c>
      <c r="J35" s="27"/>
      <c r="K35" s="27"/>
    </row>
    <row r="36" spans="4:11" x14ac:dyDescent="0.25">
      <c r="D36" s="60" t="s">
        <v>80</v>
      </c>
      <c r="E36" s="3"/>
      <c r="F36" s="3"/>
      <c r="G36" s="3">
        <v>0</v>
      </c>
      <c r="H36" s="62">
        <v>250000</v>
      </c>
      <c r="I36" s="18">
        <f t="shared" si="0"/>
        <v>0</v>
      </c>
      <c r="J36" s="27"/>
      <c r="K36" s="27"/>
    </row>
    <row r="37" spans="4:11" x14ac:dyDescent="0.25">
      <c r="D37" s="60" t="s">
        <v>81</v>
      </c>
      <c r="E37" s="3"/>
      <c r="F37" s="3"/>
      <c r="G37" s="3">
        <v>0</v>
      </c>
      <c r="H37" s="62">
        <v>60000</v>
      </c>
      <c r="I37" s="18">
        <f t="shared" si="0"/>
        <v>0</v>
      </c>
      <c r="J37" s="27"/>
      <c r="K37" s="27"/>
    </row>
    <row r="38" spans="4:11" x14ac:dyDescent="0.25">
      <c r="D38" s="60" t="s">
        <v>82</v>
      </c>
      <c r="E38" s="3"/>
      <c r="F38" s="3"/>
      <c r="G38" s="3">
        <v>0</v>
      </c>
      <c r="H38" s="62">
        <v>180000</v>
      </c>
      <c r="I38" s="18">
        <f t="shared" si="0"/>
        <v>0</v>
      </c>
      <c r="J38" s="27"/>
      <c r="K38" s="27"/>
    </row>
    <row r="39" spans="4:11" x14ac:dyDescent="0.25">
      <c r="D39" s="60" t="s">
        <v>83</v>
      </c>
      <c r="E39" s="3"/>
      <c r="F39" s="3"/>
      <c r="G39" s="3">
        <v>0</v>
      </c>
      <c r="H39" s="62">
        <v>25000</v>
      </c>
      <c r="I39" s="18">
        <f t="shared" si="0"/>
        <v>0</v>
      </c>
      <c r="J39" s="27"/>
      <c r="K39" s="27"/>
    </row>
    <row r="40" spans="4:11" x14ac:dyDescent="0.25">
      <c r="D40" s="60" t="s">
        <v>86</v>
      </c>
      <c r="E40" s="3"/>
      <c r="F40" s="3"/>
      <c r="G40" s="3">
        <v>0</v>
      </c>
      <c r="H40" s="62">
        <v>180000</v>
      </c>
      <c r="I40" s="18">
        <f t="shared" si="0"/>
        <v>0</v>
      </c>
      <c r="J40" s="27"/>
      <c r="K40" s="27"/>
    </row>
    <row r="41" spans="4:11" x14ac:dyDescent="0.25">
      <c r="D41" s="60" t="s">
        <v>84</v>
      </c>
      <c r="E41" s="3"/>
      <c r="F41" s="3"/>
      <c r="G41" s="3">
        <v>0</v>
      </c>
      <c r="H41" s="62">
        <v>65000</v>
      </c>
      <c r="I41" s="18">
        <f t="shared" si="0"/>
        <v>0</v>
      </c>
      <c r="J41" s="27"/>
      <c r="K41" s="27"/>
    </row>
    <row r="42" spans="4:11" x14ac:dyDescent="0.25">
      <c r="D42" s="60" t="s">
        <v>85</v>
      </c>
      <c r="E42" s="3"/>
      <c r="F42" s="3"/>
      <c r="G42" s="3">
        <v>0</v>
      </c>
      <c r="H42" s="62">
        <v>35000</v>
      </c>
      <c r="I42" s="18">
        <f t="shared" si="0"/>
        <v>0</v>
      </c>
      <c r="J42" s="27"/>
      <c r="K42" s="27"/>
    </row>
    <row r="43" spans="4:11" x14ac:dyDescent="0.25">
      <c r="D43" s="3" t="s">
        <v>90</v>
      </c>
      <c r="E43" s="3"/>
      <c r="F43" s="3"/>
      <c r="G43" s="3">
        <v>0</v>
      </c>
      <c r="H43" s="62">
        <v>25000</v>
      </c>
      <c r="I43" s="18">
        <f t="shared" si="0"/>
        <v>0</v>
      </c>
      <c r="J43" s="27"/>
      <c r="K43" s="27"/>
    </row>
    <row r="44" spans="4:11" x14ac:dyDescent="0.25">
      <c r="D44" s="3" t="s">
        <v>91</v>
      </c>
      <c r="E44" s="3"/>
      <c r="F44" s="3"/>
      <c r="G44" s="3">
        <v>0</v>
      </c>
      <c r="H44" s="62">
        <v>10000</v>
      </c>
      <c r="I44" s="18">
        <f t="shared" si="0"/>
        <v>0</v>
      </c>
      <c r="J44" s="27"/>
      <c r="K44" s="27"/>
    </row>
    <row r="45" spans="4:11" x14ac:dyDescent="0.25">
      <c r="D45" s="60" t="s">
        <v>93</v>
      </c>
      <c r="E45" s="3"/>
      <c r="F45" s="3"/>
      <c r="G45" s="3">
        <v>0</v>
      </c>
      <c r="H45" s="62">
        <v>65000</v>
      </c>
      <c r="I45" s="18">
        <f t="shared" si="0"/>
        <v>0</v>
      </c>
      <c r="J45" s="27"/>
      <c r="K45" s="27"/>
    </row>
    <row r="46" spans="4:11" x14ac:dyDescent="0.25">
      <c r="D46" s="60" t="s">
        <v>94</v>
      </c>
      <c r="E46" s="3"/>
      <c r="F46" s="3"/>
      <c r="G46" s="3">
        <v>1</v>
      </c>
      <c r="H46" s="62">
        <v>10000</v>
      </c>
      <c r="I46" s="18">
        <f t="shared" si="0"/>
        <v>10000</v>
      </c>
      <c r="J46" s="27"/>
      <c r="K46" s="27"/>
    </row>
    <row r="47" spans="4:11" ht="13" x14ac:dyDescent="0.3">
      <c r="D47" s="8" t="s">
        <v>11</v>
      </c>
      <c r="E47" s="5"/>
      <c r="F47" s="5"/>
      <c r="G47" s="4"/>
      <c r="H47" s="4"/>
      <c r="I47" s="7">
        <f>SUM(I32:I46)</f>
        <v>10000</v>
      </c>
      <c r="J47" s="27"/>
      <c r="K47" s="27"/>
    </row>
    <row r="48" spans="4:11" ht="8.15" customHeight="1" x14ac:dyDescent="0.25">
      <c r="I48" s="27"/>
      <c r="J48" s="27"/>
      <c r="K48" s="27"/>
    </row>
    <row r="49" spans="2:14" ht="13" x14ac:dyDescent="0.3">
      <c r="E49" s="6" t="s">
        <v>12</v>
      </c>
      <c r="F49" s="1"/>
      <c r="G49" s="4"/>
      <c r="H49" s="4"/>
      <c r="I49" s="28"/>
      <c r="J49" s="9">
        <f>+I47+I29</f>
        <v>270000</v>
      </c>
      <c r="K49" s="27"/>
    </row>
    <row r="50" spans="2:14" x14ac:dyDescent="0.25">
      <c r="I50" s="27"/>
      <c r="J50" s="27"/>
      <c r="K50" s="27"/>
    </row>
    <row r="51" spans="2:14" x14ac:dyDescent="0.25">
      <c r="I51" s="27"/>
      <c r="J51" s="27"/>
      <c r="K51" s="27"/>
    </row>
    <row r="52" spans="2:14" ht="13" x14ac:dyDescent="0.3">
      <c r="B52" s="2" t="s">
        <v>7</v>
      </c>
      <c r="G52" s="23" t="s">
        <v>23</v>
      </c>
      <c r="I52" s="27"/>
      <c r="J52" s="27"/>
      <c r="K52" s="27"/>
    </row>
    <row r="53" spans="2:14" ht="8.15" customHeight="1" x14ac:dyDescent="0.25">
      <c r="I53" s="27"/>
      <c r="J53" s="27"/>
      <c r="K53" s="27"/>
    </row>
    <row r="54" spans="2:14" x14ac:dyDescent="0.25">
      <c r="D54" s="3" t="s">
        <v>18</v>
      </c>
      <c r="E54" s="3"/>
      <c r="F54" s="3"/>
      <c r="G54" s="21">
        <v>3.24</v>
      </c>
      <c r="H54" s="3"/>
      <c r="I54" s="30">
        <f>$G$11*G54</f>
        <v>12960</v>
      </c>
      <c r="J54" s="27"/>
      <c r="K54" s="31"/>
    </row>
    <row r="55" spans="2:14" ht="13" x14ac:dyDescent="0.3">
      <c r="D55" s="3" t="s">
        <v>17</v>
      </c>
      <c r="E55" s="3"/>
      <c r="F55" s="3"/>
      <c r="G55" s="66">
        <v>1.5</v>
      </c>
      <c r="H55" s="60"/>
      <c r="I55" s="67">
        <f t="shared" ref="I55:I57" si="1">$G$11*G55</f>
        <v>6000</v>
      </c>
      <c r="J55" s="63"/>
      <c r="K55" s="31"/>
    </row>
    <row r="56" spans="2:14" ht="13" x14ac:dyDescent="0.3">
      <c r="D56" s="3" t="s">
        <v>10</v>
      </c>
      <c r="E56" s="3"/>
      <c r="F56" s="3"/>
      <c r="G56" s="66">
        <v>1.36</v>
      </c>
      <c r="H56" s="60"/>
      <c r="I56" s="67">
        <f t="shared" si="1"/>
        <v>5440</v>
      </c>
      <c r="J56" s="63"/>
      <c r="K56" s="31"/>
    </row>
    <row r="57" spans="2:14" ht="13" x14ac:dyDescent="0.3">
      <c r="D57" s="3" t="s">
        <v>96</v>
      </c>
      <c r="E57" s="3"/>
      <c r="F57" s="3"/>
      <c r="G57" s="66">
        <v>40</v>
      </c>
      <c r="H57" s="60"/>
      <c r="I57" s="67">
        <f t="shared" si="1"/>
        <v>160000</v>
      </c>
      <c r="J57" s="63"/>
      <c r="K57" s="31"/>
    </row>
    <row r="58" spans="2:14" x14ac:dyDescent="0.25">
      <c r="D58" s="3" t="s">
        <v>4</v>
      </c>
      <c r="E58" s="3"/>
      <c r="F58" s="3"/>
      <c r="G58" s="21">
        <v>0</v>
      </c>
      <c r="H58" s="3"/>
      <c r="I58" s="30"/>
      <c r="J58" s="27"/>
      <c r="K58" s="27"/>
    </row>
    <row r="59" spans="2:14" ht="8.15" customHeight="1" x14ac:dyDescent="0.25">
      <c r="I59" s="19"/>
      <c r="J59" s="27"/>
      <c r="K59" s="27"/>
    </row>
    <row r="60" spans="2:14" ht="13" x14ac:dyDescent="0.3">
      <c r="E60" s="6" t="s">
        <v>13</v>
      </c>
      <c r="F60" s="1"/>
      <c r="G60" s="4"/>
      <c r="H60" s="4"/>
      <c r="I60" s="28"/>
      <c r="J60" s="9">
        <f>SUM(I54:I58)</f>
        <v>184400</v>
      </c>
      <c r="K60" s="27"/>
    </row>
    <row r="61" spans="2:14" ht="13" x14ac:dyDescent="0.3">
      <c r="E61" s="13"/>
      <c r="F61" s="13"/>
      <c r="I61" s="27"/>
      <c r="J61" s="14"/>
      <c r="K61" s="27"/>
    </row>
    <row r="62" spans="2:14" x14ac:dyDescent="0.25">
      <c r="I62" s="19"/>
      <c r="J62" s="27"/>
      <c r="K62" s="27"/>
    </row>
    <row r="63" spans="2:14" ht="13" x14ac:dyDescent="0.3">
      <c r="F63" s="6" t="s">
        <v>14</v>
      </c>
      <c r="G63" s="4"/>
      <c r="H63" s="4"/>
      <c r="I63" s="20"/>
      <c r="J63" s="28"/>
      <c r="K63" s="9">
        <f>+J60+J49+I22</f>
        <v>994400</v>
      </c>
      <c r="N63" s="22"/>
    </row>
    <row r="64" spans="2:14" x14ac:dyDescent="0.25">
      <c r="I64" s="19"/>
      <c r="J64" s="27"/>
      <c r="K64" s="27"/>
    </row>
    <row r="65" spans="2:11" x14ac:dyDescent="0.25">
      <c r="I65" s="19"/>
      <c r="J65" s="27"/>
      <c r="K65" s="27"/>
    </row>
    <row r="66" spans="2:11" ht="13" x14ac:dyDescent="0.3">
      <c r="B66" s="2" t="s">
        <v>6</v>
      </c>
      <c r="I66" s="27"/>
      <c r="J66" s="27"/>
      <c r="K66" s="27"/>
    </row>
    <row r="67" spans="2:11" ht="8.15" customHeight="1" x14ac:dyDescent="0.25">
      <c r="I67" s="27"/>
      <c r="J67" s="27"/>
      <c r="K67" s="27"/>
    </row>
    <row r="68" spans="2:11" ht="13" x14ac:dyDescent="0.3">
      <c r="E68" s="6" t="s">
        <v>20</v>
      </c>
      <c r="F68" s="1"/>
      <c r="G68" s="1"/>
      <c r="H68" s="1"/>
      <c r="I68" s="32"/>
      <c r="J68" s="7">
        <f>+K63*0.1</f>
        <v>99440</v>
      </c>
      <c r="K68" s="27"/>
    </row>
    <row r="69" spans="2:11" ht="13" x14ac:dyDescent="0.3">
      <c r="E69" s="13"/>
      <c r="F69" s="13"/>
      <c r="G69" s="13"/>
      <c r="H69" s="13"/>
      <c r="I69" s="14"/>
      <c r="J69" s="15"/>
      <c r="K69" s="27"/>
    </row>
    <row r="70" spans="2:11" x14ac:dyDescent="0.25">
      <c r="I70" s="27"/>
      <c r="J70" s="27"/>
      <c r="K70" s="27"/>
    </row>
    <row r="71" spans="2:11" ht="13" x14ac:dyDescent="0.3">
      <c r="F71" s="6" t="s">
        <v>15</v>
      </c>
      <c r="G71" s="4"/>
      <c r="H71" s="4"/>
      <c r="I71" s="20"/>
      <c r="J71" s="28"/>
      <c r="K71" s="9">
        <f>K63+J68</f>
        <v>1093840</v>
      </c>
    </row>
    <row r="72" spans="2:11" ht="6" customHeight="1" x14ac:dyDescent="0.25"/>
    <row r="73" spans="2:11" ht="6" customHeight="1" x14ac:dyDescent="0.25">
      <c r="B73" s="10"/>
      <c r="C73" s="10"/>
      <c r="D73" s="10"/>
      <c r="E73" s="10"/>
      <c r="F73" s="10"/>
      <c r="G73" s="10"/>
      <c r="H73" s="10"/>
      <c r="I73" s="10"/>
      <c r="J73" s="10"/>
      <c r="K73" s="10"/>
    </row>
    <row r="74" spans="2:11" ht="6" customHeight="1" x14ac:dyDescent="0.25"/>
    <row r="75" spans="2:11" ht="13" x14ac:dyDescent="0.3">
      <c r="B75" s="2" t="s">
        <v>21</v>
      </c>
    </row>
    <row r="77" spans="2:11" x14ac:dyDescent="0.25">
      <c r="B77" t="s">
        <v>29</v>
      </c>
      <c r="F77" s="11"/>
      <c r="H77" s="12" t="s">
        <v>22</v>
      </c>
      <c r="I77" s="11"/>
      <c r="J77" s="11"/>
    </row>
    <row r="79" spans="2:11" x14ac:dyDescent="0.25">
      <c r="B79" t="s">
        <v>30</v>
      </c>
      <c r="F79" s="11"/>
      <c r="H79" s="12" t="s">
        <v>22</v>
      </c>
      <c r="I79" s="11"/>
      <c r="J79" s="11"/>
    </row>
    <row r="81" spans="2:10" x14ac:dyDescent="0.25">
      <c r="B81" t="s">
        <v>31</v>
      </c>
      <c r="F81" s="11"/>
      <c r="H81" s="12" t="s">
        <v>22</v>
      </c>
      <c r="I81" s="11"/>
      <c r="J81" s="11"/>
    </row>
  </sheetData>
  <mergeCells count="1">
    <mergeCell ref="B3:K3"/>
  </mergeCells>
  <pageMargins left="0.25" right="0.25" top="0.5" bottom="0.5" header="0.5" footer="0.5"/>
  <pageSetup scale="6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C2B49-DD9C-4F75-9094-486C06680DDD}">
  <sheetPr>
    <pageSetUpPr fitToPage="1"/>
  </sheetPr>
  <dimension ref="A1:AL51"/>
  <sheetViews>
    <sheetView tabSelected="1" zoomScale="120" zoomScaleNormal="120" workbookViewId="0">
      <selection activeCell="C21" sqref="C21"/>
    </sheetView>
  </sheetViews>
  <sheetFormatPr defaultRowHeight="13" x14ac:dyDescent="0.3"/>
  <cols>
    <col min="1" max="1" width="2.7265625" bestFit="1" customWidth="1"/>
    <col min="2" max="2" width="34.453125" bestFit="1" customWidth="1"/>
    <col min="3" max="3" width="12.81640625" bestFit="1" customWidth="1"/>
    <col min="4" max="8" width="12" customWidth="1"/>
    <col min="9" max="9" width="12.81640625" style="13" bestFit="1" customWidth="1"/>
    <col min="10" max="11" width="12.54296875" customWidth="1"/>
    <col min="12" max="12" width="29.81640625" bestFit="1" customWidth="1"/>
    <col min="13" max="15" width="12.54296875" customWidth="1"/>
    <col min="16" max="16" width="16" bestFit="1" customWidth="1"/>
    <col min="17" max="17" width="15.81640625" bestFit="1" customWidth="1"/>
    <col min="18" max="18" width="29.81640625" bestFit="1" customWidth="1"/>
    <col min="19" max="23" width="21.1796875" bestFit="1" customWidth="1"/>
    <col min="24" max="28" width="21" bestFit="1" customWidth="1"/>
    <col min="29" max="29" width="17.54296875" bestFit="1" customWidth="1"/>
    <col min="30" max="30" width="26.453125" bestFit="1" customWidth="1"/>
    <col min="31" max="31" width="23.7265625" bestFit="1" customWidth="1"/>
    <col min="32" max="32" width="35" bestFit="1" customWidth="1"/>
    <col min="33" max="33" width="35.81640625" bestFit="1" customWidth="1"/>
    <col min="34" max="34" width="17" bestFit="1" customWidth="1"/>
  </cols>
  <sheetData>
    <row r="1" spans="1:38" ht="15.5" x14ac:dyDescent="0.35">
      <c r="A1" s="149"/>
      <c r="B1" s="149"/>
      <c r="C1" s="149"/>
      <c r="D1" s="149"/>
      <c r="E1" s="149"/>
      <c r="F1" s="149"/>
      <c r="G1" s="149"/>
      <c r="H1" s="149"/>
      <c r="I1" s="149"/>
      <c r="L1" s="72"/>
      <c r="M1" s="72"/>
      <c r="N1" s="72"/>
      <c r="O1" s="72"/>
      <c r="P1" s="72"/>
    </row>
    <row r="2" spans="1:38" ht="15.5" x14ac:dyDescent="0.35">
      <c r="A2" s="149" t="s">
        <v>32</v>
      </c>
      <c r="B2" s="149"/>
      <c r="C2" s="149"/>
      <c r="D2" s="149"/>
      <c r="E2" s="149"/>
      <c r="F2" s="149"/>
      <c r="G2" s="149"/>
      <c r="H2" s="149"/>
      <c r="I2" s="149"/>
      <c r="L2" s="73"/>
      <c r="M2" s="74"/>
      <c r="N2" s="75"/>
      <c r="O2" s="75"/>
      <c r="P2" s="72"/>
    </row>
    <row r="3" spans="1:38" x14ac:dyDescent="0.3">
      <c r="L3" s="76"/>
      <c r="M3" s="77"/>
      <c r="N3" s="78"/>
      <c r="O3" s="78"/>
      <c r="P3" s="58"/>
    </row>
    <row r="4" spans="1:38" x14ac:dyDescent="0.3">
      <c r="B4" s="79" t="s">
        <v>33</v>
      </c>
      <c r="C4" s="150" t="s">
        <v>105</v>
      </c>
      <c r="D4" s="150"/>
      <c r="E4" s="150"/>
      <c r="F4" s="150"/>
      <c r="G4" s="150"/>
      <c r="H4" s="150"/>
      <c r="L4" s="76"/>
      <c r="M4" s="77"/>
      <c r="N4" s="78"/>
      <c r="O4" s="78"/>
      <c r="P4" s="58"/>
    </row>
    <row r="5" spans="1:38" x14ac:dyDescent="0.3">
      <c r="B5" s="79" t="s">
        <v>26</v>
      </c>
      <c r="C5" s="151"/>
      <c r="D5" s="151"/>
      <c r="E5" s="151"/>
      <c r="F5" s="151"/>
      <c r="G5" s="151"/>
      <c r="H5" s="151"/>
      <c r="L5" s="76"/>
      <c r="M5" s="77"/>
      <c r="N5" s="78"/>
      <c r="O5" s="78"/>
      <c r="P5" s="58"/>
    </row>
    <row r="6" spans="1:38" x14ac:dyDescent="0.3">
      <c r="B6" s="79" t="s">
        <v>34</v>
      </c>
      <c r="C6" s="80"/>
      <c r="D6" s="80"/>
      <c r="E6" s="80"/>
      <c r="F6" s="80"/>
      <c r="G6" s="80"/>
      <c r="H6" s="80"/>
      <c r="L6" s="76"/>
      <c r="M6" s="77"/>
      <c r="N6" s="78"/>
      <c r="O6" s="78"/>
      <c r="P6" s="58"/>
    </row>
    <row r="7" spans="1:38" x14ac:dyDescent="0.3">
      <c r="B7" s="79" t="s">
        <v>64</v>
      </c>
      <c r="C7" s="151" t="s">
        <v>65</v>
      </c>
      <c r="D7" s="152"/>
      <c r="E7" s="152"/>
      <c r="F7" s="152"/>
      <c r="G7" s="152"/>
      <c r="H7" s="152"/>
      <c r="L7" s="76"/>
      <c r="M7" s="77"/>
      <c r="N7" s="78"/>
      <c r="O7" s="78"/>
      <c r="P7" s="58"/>
    </row>
    <row r="8" spans="1:38" x14ac:dyDescent="0.3">
      <c r="B8" s="79"/>
      <c r="C8" s="81"/>
      <c r="D8" s="82"/>
      <c r="E8" s="82"/>
      <c r="F8" s="82"/>
      <c r="G8" s="82"/>
      <c r="H8" s="82"/>
      <c r="L8" s="76"/>
      <c r="M8" s="77"/>
      <c r="N8" s="78"/>
      <c r="O8" s="78"/>
      <c r="P8" s="72"/>
    </row>
    <row r="9" spans="1:38" ht="32.5" x14ac:dyDescent="0.65">
      <c r="B9" s="83"/>
      <c r="C9" s="84" t="s">
        <v>97</v>
      </c>
      <c r="L9" s="76"/>
      <c r="M9" s="77"/>
      <c r="N9" s="78"/>
      <c r="O9" s="78"/>
      <c r="P9" s="72"/>
    </row>
    <row r="10" spans="1:38" x14ac:dyDescent="0.3">
      <c r="A10" s="72"/>
      <c r="B10" s="85" t="s">
        <v>35</v>
      </c>
      <c r="C10" s="72"/>
      <c r="D10" s="72"/>
      <c r="E10" s="72"/>
      <c r="F10" s="72"/>
      <c r="G10" s="72"/>
      <c r="H10" s="72"/>
      <c r="L10" s="76"/>
      <c r="M10" s="77"/>
      <c r="N10" s="78"/>
      <c r="O10" s="78"/>
      <c r="P10" s="72"/>
    </row>
    <row r="11" spans="1:38" x14ac:dyDescent="0.3">
      <c r="A11" s="72"/>
      <c r="B11" s="86"/>
      <c r="C11" s="87" t="s">
        <v>36</v>
      </c>
      <c r="D11" s="88" t="s">
        <v>37</v>
      </c>
      <c r="E11" s="87" t="s">
        <v>38</v>
      </c>
      <c r="F11" s="87" t="s">
        <v>39</v>
      </c>
      <c r="G11" s="87" t="s">
        <v>40</v>
      </c>
      <c r="H11" s="89" t="s">
        <v>41</v>
      </c>
      <c r="I11" s="87" t="s">
        <v>24</v>
      </c>
      <c r="K11" s="155"/>
      <c r="L11" s="155"/>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row>
    <row r="12" spans="1:38" ht="12.75" customHeight="1" x14ac:dyDescent="0.3">
      <c r="A12" s="72"/>
      <c r="B12" s="90" t="s">
        <v>42</v>
      </c>
      <c r="C12" s="143">
        <v>2500000</v>
      </c>
      <c r="D12" s="92">
        <v>0</v>
      </c>
      <c r="E12" s="92">
        <v>0</v>
      </c>
      <c r="F12" s="92">
        <v>0</v>
      </c>
      <c r="G12" s="92">
        <v>0</v>
      </c>
      <c r="H12" s="92">
        <v>0</v>
      </c>
      <c r="I12" s="93">
        <f>SUM(C12:H12)</f>
        <v>2500000</v>
      </c>
      <c r="K12" s="157"/>
      <c r="L12" s="157"/>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row>
    <row r="13" spans="1:38" ht="12.75" customHeight="1" x14ac:dyDescent="0.3">
      <c r="A13" s="72"/>
      <c r="B13" s="90" t="s">
        <v>43</v>
      </c>
      <c r="C13" s="91"/>
      <c r="D13" s="92">
        <v>0</v>
      </c>
      <c r="E13" s="92">
        <v>0</v>
      </c>
      <c r="F13" s="92">
        <v>0</v>
      </c>
      <c r="G13" s="92">
        <v>0</v>
      </c>
      <c r="H13" s="92">
        <v>0</v>
      </c>
      <c r="I13" s="93">
        <f>SUM(C13:H13)</f>
        <v>0</v>
      </c>
      <c r="K13" s="157"/>
      <c r="L13" s="157"/>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row>
    <row r="14" spans="1:38" ht="12.75" customHeight="1" x14ac:dyDescent="0.3">
      <c r="A14" s="72"/>
      <c r="B14" s="90" t="s">
        <v>44</v>
      </c>
      <c r="C14" s="91">
        <v>500000</v>
      </c>
      <c r="D14" s="92">
        <v>0</v>
      </c>
      <c r="E14" s="92">
        <v>0</v>
      </c>
      <c r="F14" s="92">
        <v>0</v>
      </c>
      <c r="G14" s="92">
        <v>0</v>
      </c>
      <c r="H14" s="92">
        <v>0</v>
      </c>
      <c r="I14" s="93">
        <f>SUM(C14:H14)</f>
        <v>500000</v>
      </c>
      <c r="K14" s="157"/>
      <c r="L14" s="157"/>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row>
    <row r="15" spans="1:38" ht="12.5" x14ac:dyDescent="0.25">
      <c r="A15" s="72"/>
      <c r="B15" s="94" t="s">
        <v>45</v>
      </c>
      <c r="C15" s="95"/>
      <c r="D15" s="96"/>
      <c r="E15" s="96"/>
      <c r="F15" s="96"/>
      <c r="G15" s="96"/>
      <c r="H15" s="96"/>
      <c r="I15" s="97">
        <f>SUM(C15:H15)</f>
        <v>0</v>
      </c>
      <c r="J15" s="98"/>
      <c r="L15" s="76"/>
      <c r="M15" s="77"/>
      <c r="N15" s="78"/>
      <c r="O15" s="78"/>
      <c r="P15" s="72"/>
    </row>
    <row r="16" spans="1:38" ht="12.5" x14ac:dyDescent="0.25">
      <c r="A16" s="72"/>
      <c r="B16" s="99"/>
      <c r="C16" s="100"/>
      <c r="D16" s="101"/>
      <c r="E16" s="101"/>
      <c r="F16" s="101"/>
      <c r="G16" s="101"/>
      <c r="H16" s="101"/>
      <c r="I16" s="102">
        <f>SUM(I12:I15)</f>
        <v>3000000</v>
      </c>
      <c r="J16" s="98"/>
      <c r="L16" s="76"/>
      <c r="M16" s="77"/>
      <c r="N16" s="78"/>
      <c r="O16" s="78"/>
      <c r="P16" s="72"/>
    </row>
    <row r="17" spans="1:16" ht="12.5" x14ac:dyDescent="0.25">
      <c r="A17" s="72"/>
      <c r="B17" s="99"/>
      <c r="C17" s="100"/>
      <c r="D17" s="101"/>
      <c r="E17" s="101"/>
      <c r="F17" s="101"/>
      <c r="G17" s="101"/>
      <c r="H17" s="101"/>
      <c r="I17" s="103"/>
      <c r="L17" s="76"/>
      <c r="M17" s="77"/>
      <c r="N17" s="78"/>
      <c r="O17" s="78"/>
      <c r="P17" s="72"/>
    </row>
    <row r="18" spans="1:16" s="72" customFormat="1" ht="10.5" x14ac:dyDescent="0.25">
      <c r="B18" s="104" t="s">
        <v>53</v>
      </c>
      <c r="C18" s="105"/>
      <c r="D18" s="105"/>
      <c r="E18" s="105"/>
      <c r="F18" s="105"/>
      <c r="G18" s="105"/>
      <c r="H18" s="105"/>
      <c r="I18" s="106"/>
      <c r="L18" s="107"/>
      <c r="M18" s="74"/>
      <c r="N18" s="75"/>
      <c r="O18" s="75"/>
    </row>
    <row r="19" spans="1:16" s="72" customFormat="1" ht="10.5" x14ac:dyDescent="0.25">
      <c r="B19" s="108" t="s">
        <v>104</v>
      </c>
      <c r="C19" s="109"/>
      <c r="D19" s="110"/>
      <c r="E19" s="153" t="s">
        <v>55</v>
      </c>
      <c r="F19" s="154"/>
      <c r="G19" s="35">
        <v>0.05</v>
      </c>
      <c r="H19" s="111"/>
      <c r="I19" s="112"/>
    </row>
    <row r="20" spans="1:16" s="72" customFormat="1" ht="10.5" x14ac:dyDescent="0.25">
      <c r="B20" s="90" t="s">
        <v>54</v>
      </c>
      <c r="C20" s="113">
        <v>1000</v>
      </c>
      <c r="D20" s="114">
        <f>C20</f>
        <v>1000</v>
      </c>
      <c r="E20" s="115">
        <f>D20*(1+$G$19)</f>
        <v>1050</v>
      </c>
      <c r="F20" s="115">
        <f>E20*(1+$G$19)</f>
        <v>1102.5</v>
      </c>
      <c r="G20" s="115">
        <f>F20*(1+$G$19)</f>
        <v>1157.625</v>
      </c>
      <c r="H20" s="116">
        <f>G20*(1+$G$19)</f>
        <v>1215.5062500000001</v>
      </c>
      <c r="I20" s="117">
        <f>SUM(D20:H20)</f>
        <v>5525.6312500000004</v>
      </c>
    </row>
    <row r="21" spans="1:16" s="72" customFormat="1" ht="10.5" x14ac:dyDescent="0.25">
      <c r="B21" s="90" t="s">
        <v>56</v>
      </c>
      <c r="C21" s="36">
        <v>2658</v>
      </c>
      <c r="D21" s="41">
        <f>$C$21*D20</f>
        <v>2658000</v>
      </c>
      <c r="E21" s="42">
        <f>$C$21*E20</f>
        <v>2790900</v>
      </c>
      <c r="F21" s="42">
        <f>$C$21*F20</f>
        <v>2930445</v>
      </c>
      <c r="G21" s="42">
        <f>$C$21*G20</f>
        <v>3076967.25</v>
      </c>
      <c r="H21" s="43">
        <f>$C$21*H20</f>
        <v>3230815.6125000003</v>
      </c>
      <c r="I21" s="50">
        <f>SUM(D21:H21)</f>
        <v>14687127.862500001</v>
      </c>
      <c r="M21" s="59"/>
      <c r="O21" s="59"/>
    </row>
    <row r="22" spans="1:16" s="72" customFormat="1" ht="10.5" x14ac:dyDescent="0.25">
      <c r="B22" s="90"/>
      <c r="C22" s="118"/>
      <c r="D22" s="118"/>
      <c r="E22" s="119"/>
      <c r="F22" s="119"/>
      <c r="G22" s="119"/>
      <c r="H22" s="117"/>
      <c r="I22" s="117"/>
    </row>
    <row r="23" spans="1:16" s="72" customFormat="1" ht="10.5" x14ac:dyDescent="0.25">
      <c r="B23" s="90"/>
      <c r="C23" s="120"/>
      <c r="D23" s="119"/>
      <c r="E23" s="119"/>
      <c r="F23" s="119"/>
      <c r="G23" s="119"/>
      <c r="H23" s="119"/>
      <c r="I23" s="121"/>
    </row>
    <row r="24" spans="1:16" s="72" customFormat="1" ht="10.5" x14ac:dyDescent="0.25">
      <c r="B24" s="99" t="s">
        <v>63</v>
      </c>
      <c r="C24" s="120">
        <f>C20</f>
        <v>1000</v>
      </c>
      <c r="D24" s="120">
        <f t="shared" ref="D24:I24" si="0">D20</f>
        <v>1000</v>
      </c>
      <c r="E24" s="120">
        <f t="shared" si="0"/>
        <v>1050</v>
      </c>
      <c r="F24" s="120">
        <f t="shared" si="0"/>
        <v>1102.5</v>
      </c>
      <c r="G24" s="120">
        <f t="shared" si="0"/>
        <v>1157.625</v>
      </c>
      <c r="H24" s="120">
        <f t="shared" si="0"/>
        <v>1215.5062500000001</v>
      </c>
      <c r="I24" s="120">
        <f t="shared" si="0"/>
        <v>5525.6312500000004</v>
      </c>
    </row>
    <row r="25" spans="1:16" s="72" customFormat="1" ht="10.5" x14ac:dyDescent="0.25">
      <c r="B25" s="99" t="s">
        <v>58</v>
      </c>
      <c r="C25" s="39">
        <f>C21</f>
        <v>2658</v>
      </c>
      <c r="D25" s="39">
        <f t="shared" ref="D25:I25" si="1">D21</f>
        <v>2658000</v>
      </c>
      <c r="E25" s="39">
        <f t="shared" si="1"/>
        <v>2790900</v>
      </c>
      <c r="F25" s="39">
        <f t="shared" si="1"/>
        <v>2930445</v>
      </c>
      <c r="G25" s="39">
        <f t="shared" si="1"/>
        <v>3076967.25</v>
      </c>
      <c r="H25" s="39">
        <f t="shared" si="1"/>
        <v>3230815.6125000003</v>
      </c>
      <c r="I25" s="39">
        <f t="shared" si="1"/>
        <v>14687127.862500001</v>
      </c>
    </row>
    <row r="26" spans="1:16" s="72" customFormat="1" ht="10.5" x14ac:dyDescent="0.25">
      <c r="B26" s="99"/>
      <c r="C26" s="39"/>
      <c r="D26" s="49"/>
      <c r="E26" s="49"/>
      <c r="F26" s="49"/>
      <c r="G26" s="49"/>
      <c r="H26" s="49"/>
      <c r="I26" s="39"/>
    </row>
    <row r="27" spans="1:16" s="72" customFormat="1" ht="10.5" x14ac:dyDescent="0.25">
      <c r="B27" s="90" t="s">
        <v>66</v>
      </c>
      <c r="C27" s="120"/>
      <c r="D27" s="119"/>
      <c r="E27" s="119"/>
      <c r="F27" s="119"/>
      <c r="G27" s="119"/>
      <c r="H27" s="119"/>
      <c r="I27" s="120"/>
      <c r="L27" s="147" t="s">
        <v>55</v>
      </c>
      <c r="M27" s="148"/>
    </row>
    <row r="28" spans="1:16" s="72" customFormat="1" ht="10.5" x14ac:dyDescent="0.25">
      <c r="B28" s="90" t="s">
        <v>67</v>
      </c>
      <c r="C28" s="122">
        <v>450000</v>
      </c>
      <c r="D28" s="42">
        <f>C28</f>
        <v>450000</v>
      </c>
      <c r="E28" s="44">
        <f>D28*(1+$M$28)</f>
        <v>463500</v>
      </c>
      <c r="F28" s="44">
        <f>E28*(1+$M$28)</f>
        <v>477405</v>
      </c>
      <c r="G28" s="44">
        <f>F28*(1+$M$28)</f>
        <v>491727.15</v>
      </c>
      <c r="H28" s="44">
        <f>G28*(1+$M$28)</f>
        <v>506478.96450000006</v>
      </c>
      <c r="I28" s="39">
        <f>SUM(D28:H28)</f>
        <v>2389111.1145000001</v>
      </c>
      <c r="L28" s="123" t="s">
        <v>59</v>
      </c>
      <c r="M28" s="124">
        <v>0.03</v>
      </c>
    </row>
    <row r="29" spans="1:16" s="72" customFormat="1" ht="10.5" x14ac:dyDescent="0.25">
      <c r="B29" s="90" t="s">
        <v>68</v>
      </c>
      <c r="C29" s="122">
        <v>75000</v>
      </c>
      <c r="D29" s="44">
        <f>C29</f>
        <v>75000</v>
      </c>
      <c r="E29" s="44">
        <f>D29*(1+$M$29)</f>
        <v>76500</v>
      </c>
      <c r="F29" s="44">
        <f>E29*(1+$M$29)</f>
        <v>78030</v>
      </c>
      <c r="G29" s="44">
        <f>F29*(1+$M$29)</f>
        <v>79590.600000000006</v>
      </c>
      <c r="H29" s="44">
        <f>G29*(1+$M$29)</f>
        <v>81182.412000000011</v>
      </c>
      <c r="I29" s="39">
        <f>SUM(D29:H29)</f>
        <v>390303.01199999999</v>
      </c>
      <c r="L29" s="125" t="s">
        <v>60</v>
      </c>
      <c r="M29" s="126">
        <v>0.02</v>
      </c>
    </row>
    <row r="30" spans="1:16" s="72" customFormat="1" ht="10.5" x14ac:dyDescent="0.25">
      <c r="B30" s="90" t="s">
        <v>69</v>
      </c>
      <c r="C30" s="122">
        <v>0</v>
      </c>
      <c r="D30" s="44">
        <f>C30</f>
        <v>0</v>
      </c>
      <c r="E30" s="44">
        <v>350000</v>
      </c>
      <c r="F30" s="44">
        <f t="shared" ref="E30:H31" si="2">E30*(1+$M$30)</f>
        <v>353500</v>
      </c>
      <c r="G30" s="44">
        <f t="shared" si="2"/>
        <v>357035</v>
      </c>
      <c r="H30" s="44">
        <f t="shared" si="2"/>
        <v>360605.35</v>
      </c>
      <c r="I30" s="39">
        <f>SUM(D30:H30)</f>
        <v>1421140.35</v>
      </c>
      <c r="L30" s="125" t="s">
        <v>61</v>
      </c>
      <c r="M30" s="126">
        <v>0.01</v>
      </c>
    </row>
    <row r="31" spans="1:16" s="72" customFormat="1" ht="10.5" x14ac:dyDescent="0.25">
      <c r="B31" s="90" t="s">
        <v>70</v>
      </c>
      <c r="C31" s="122">
        <v>2000</v>
      </c>
      <c r="D31" s="44">
        <f>C31</f>
        <v>2000</v>
      </c>
      <c r="E31" s="44">
        <f t="shared" si="2"/>
        <v>2020</v>
      </c>
      <c r="F31" s="44">
        <f t="shared" si="2"/>
        <v>2040.2</v>
      </c>
      <c r="G31" s="44">
        <f t="shared" si="2"/>
        <v>2060.6019999999999</v>
      </c>
      <c r="H31" s="44">
        <f t="shared" si="2"/>
        <v>2081.20802</v>
      </c>
      <c r="I31" s="39">
        <f>SUM(D31:H31)</f>
        <v>10202.01002</v>
      </c>
      <c r="L31" s="125" t="s">
        <v>62</v>
      </c>
      <c r="M31" s="126">
        <v>0.01</v>
      </c>
    </row>
    <row r="32" spans="1:16" s="72" customFormat="1" ht="10.5" x14ac:dyDescent="0.25">
      <c r="B32" s="127" t="s">
        <v>98</v>
      </c>
      <c r="C32" s="128"/>
      <c r="D32" s="52">
        <f>C32</f>
        <v>0</v>
      </c>
      <c r="E32" s="52">
        <f>D32*(1+1%)</f>
        <v>0</v>
      </c>
      <c r="F32" s="52">
        <f t="shared" ref="F32:H32" si="3">E32*(1+1%)</f>
        <v>0</v>
      </c>
      <c r="G32" s="52">
        <f t="shared" si="3"/>
        <v>0</v>
      </c>
      <c r="H32" s="52">
        <f t="shared" si="3"/>
        <v>0</v>
      </c>
      <c r="I32" s="129">
        <f>SUM(D32:H32)</f>
        <v>0</v>
      </c>
    </row>
    <row r="33" spans="1:15" s="72" customFormat="1" ht="10.5" x14ac:dyDescent="0.25">
      <c r="B33" s="90" t="s">
        <v>71</v>
      </c>
      <c r="C33" s="37">
        <f t="shared" ref="C33:I33" si="4">SUM(C28:C32)</f>
        <v>527000</v>
      </c>
      <c r="D33" s="37">
        <f t="shared" si="4"/>
        <v>527000</v>
      </c>
      <c r="E33" s="49">
        <f t="shared" si="4"/>
        <v>892020</v>
      </c>
      <c r="F33" s="49">
        <f t="shared" si="4"/>
        <v>910975.2</v>
      </c>
      <c r="G33" s="49">
        <f t="shared" si="4"/>
        <v>930413.35199999996</v>
      </c>
      <c r="H33" s="50">
        <f t="shared" si="4"/>
        <v>950347.93452000001</v>
      </c>
      <c r="I33" s="50">
        <f t="shared" si="4"/>
        <v>4210756.4865200007</v>
      </c>
      <c r="L33" s="147" t="s">
        <v>99</v>
      </c>
      <c r="M33" s="148"/>
    </row>
    <row r="34" spans="1:15" s="72" customFormat="1" ht="10.5" x14ac:dyDescent="0.25">
      <c r="B34" s="90"/>
      <c r="C34" s="118"/>
      <c r="D34" s="118"/>
      <c r="E34" s="119"/>
      <c r="F34" s="119"/>
      <c r="G34" s="119"/>
      <c r="H34" s="117"/>
      <c r="I34" s="117"/>
      <c r="L34" s="130" t="s">
        <v>100</v>
      </c>
      <c r="M34" s="131">
        <v>225000</v>
      </c>
    </row>
    <row r="35" spans="1:15" s="72" customFormat="1" ht="10.5" x14ac:dyDescent="0.25">
      <c r="B35" s="132" t="s">
        <v>57</v>
      </c>
      <c r="C35" s="38"/>
      <c r="D35" s="45">
        <f t="shared" ref="D35:I35" si="5">D25-D33</f>
        <v>2131000</v>
      </c>
      <c r="E35" s="45">
        <f t="shared" si="5"/>
        <v>1898880</v>
      </c>
      <c r="F35" s="45">
        <f t="shared" si="5"/>
        <v>2019469.8</v>
      </c>
      <c r="G35" s="45">
        <f t="shared" si="5"/>
        <v>2146553.898</v>
      </c>
      <c r="H35" s="45">
        <f t="shared" si="5"/>
        <v>2280467.6779800002</v>
      </c>
      <c r="I35" s="45">
        <f t="shared" si="5"/>
        <v>10476371.375980001</v>
      </c>
      <c r="L35" s="133" t="s">
        <v>101</v>
      </c>
      <c r="M35" s="134">
        <v>195000</v>
      </c>
    </row>
    <row r="36" spans="1:15" s="72" customFormat="1" ht="10.5" x14ac:dyDescent="0.25">
      <c r="B36" s="135"/>
      <c r="C36" s="69"/>
      <c r="D36" s="70"/>
      <c r="E36" s="70"/>
      <c r="F36" s="70"/>
      <c r="G36" s="70"/>
      <c r="H36" s="70"/>
      <c r="I36" s="53"/>
      <c r="L36" s="133" t="s">
        <v>102</v>
      </c>
      <c r="M36" s="134">
        <v>175700</v>
      </c>
    </row>
    <row r="37" spans="1:15" s="72" customFormat="1" ht="10.5" x14ac:dyDescent="0.25">
      <c r="B37" s="133"/>
      <c r="C37" s="39"/>
      <c r="D37" s="40"/>
      <c r="E37" s="40"/>
      <c r="F37" s="40"/>
      <c r="G37" s="40"/>
      <c r="H37" s="40"/>
      <c r="I37" s="54"/>
      <c r="L37" s="127" t="s">
        <v>103</v>
      </c>
      <c r="M37" s="136">
        <f>SUM(M34:M36)</f>
        <v>595700</v>
      </c>
    </row>
    <row r="38" spans="1:15" s="72" customFormat="1" ht="10.5" x14ac:dyDescent="0.25">
      <c r="B38" s="133"/>
      <c r="C38" s="71"/>
      <c r="D38" s="40"/>
      <c r="E38" s="40"/>
      <c r="F38" s="40"/>
      <c r="G38" s="40"/>
      <c r="H38" s="40"/>
      <c r="I38" s="54"/>
    </row>
    <row r="39" spans="1:15" s="72" customFormat="1" ht="10.5" x14ac:dyDescent="0.25">
      <c r="B39" s="127" t="s">
        <v>46</v>
      </c>
      <c r="C39" s="46">
        <f>I16</f>
        <v>3000000</v>
      </c>
      <c r="D39" s="47"/>
      <c r="E39" s="47"/>
      <c r="F39" s="47"/>
      <c r="G39" s="47"/>
      <c r="H39" s="47"/>
      <c r="I39" s="46"/>
    </row>
    <row r="40" spans="1:15" s="72" customFormat="1" ht="10.5" x14ac:dyDescent="0.25">
      <c r="B40" s="86" t="s">
        <v>47</v>
      </c>
      <c r="C40" s="46">
        <f>C39*-1</f>
        <v>-3000000</v>
      </c>
      <c r="D40" s="48">
        <f>+D35</f>
        <v>2131000</v>
      </c>
      <c r="E40" s="48">
        <f>+E35</f>
        <v>1898880</v>
      </c>
      <c r="F40" s="48">
        <f>+F35</f>
        <v>2019469.8</v>
      </c>
      <c r="G40" s="48">
        <f>+G35</f>
        <v>2146553.898</v>
      </c>
      <c r="H40" s="48">
        <f>+H35</f>
        <v>2280467.6779800002</v>
      </c>
      <c r="I40" s="45">
        <f>SUM(C40:H40)</f>
        <v>7476371.37598</v>
      </c>
    </row>
    <row r="41" spans="1:15" s="72" customFormat="1" ht="10.5" x14ac:dyDescent="0.25">
      <c r="C41" s="40"/>
      <c r="D41" s="40"/>
      <c r="E41" s="40"/>
      <c r="F41" s="40"/>
      <c r="G41" s="40"/>
      <c r="H41" s="40"/>
      <c r="I41" s="55"/>
    </row>
    <row r="42" spans="1:15" s="72" customFormat="1" ht="12.5" x14ac:dyDescent="0.25">
      <c r="C42" s="137"/>
      <c r="D42" s="137"/>
      <c r="E42" s="137"/>
      <c r="F42" s="137"/>
      <c r="G42" s="137"/>
      <c r="H42" s="137"/>
      <c r="I42" s="138"/>
      <c r="J42"/>
      <c r="K42"/>
      <c r="L42"/>
      <c r="M42"/>
      <c r="N42"/>
      <c r="O42"/>
    </row>
    <row r="43" spans="1:15" s="72" customFormat="1" ht="12.5" x14ac:dyDescent="0.25">
      <c r="C43" s="137"/>
      <c r="D43" s="137"/>
      <c r="E43" s="137"/>
      <c r="F43" s="137"/>
      <c r="G43" s="137"/>
      <c r="H43" s="137"/>
      <c r="I43" s="139"/>
      <c r="J43"/>
      <c r="K43"/>
      <c r="L43"/>
      <c r="M43"/>
      <c r="N43"/>
      <c r="O43"/>
    </row>
    <row r="44" spans="1:15" ht="12.5" x14ac:dyDescent="0.25">
      <c r="A44" s="72"/>
      <c r="B44" s="140"/>
      <c r="C44" s="105"/>
      <c r="D44" s="105"/>
      <c r="E44" s="105"/>
      <c r="F44" s="105"/>
      <c r="G44" s="105"/>
      <c r="H44" s="105"/>
      <c r="I44" s="101"/>
    </row>
    <row r="45" spans="1:15" x14ac:dyDescent="0.3">
      <c r="B45" s="85" t="s">
        <v>48</v>
      </c>
    </row>
    <row r="46" spans="1:15" x14ac:dyDescent="0.3">
      <c r="B46" s="141" t="s">
        <v>49</v>
      </c>
      <c r="C46" s="51">
        <f>SUM(C40:H40)</f>
        <v>7476371.37598</v>
      </c>
    </row>
    <row r="47" spans="1:15" x14ac:dyDescent="0.3">
      <c r="B47" s="141" t="s">
        <v>51</v>
      </c>
      <c r="C47" s="56">
        <f>NPV(G47,C40:H40)</f>
        <v>4938963.9841923267</v>
      </c>
      <c r="F47" s="79" t="s">
        <v>50</v>
      </c>
      <c r="G47" s="34">
        <v>0.08</v>
      </c>
    </row>
    <row r="48" spans="1:15" x14ac:dyDescent="0.3">
      <c r="B48" s="141" t="s">
        <v>52</v>
      </c>
      <c r="C48" s="33">
        <f>MIRR(C40:H40,G47,G47)</f>
        <v>0.32486323641074266</v>
      </c>
    </row>
    <row r="49" spans="2:4" x14ac:dyDescent="0.3">
      <c r="B49" s="141" t="s">
        <v>72</v>
      </c>
      <c r="C49" s="57">
        <f>IF((C40+D40)&gt;0,1,IF((C40+D40+E40)&gt;0,2,IF((F40+E40+D40+C40)&gt;0,3,IF((G40+F40+E40+D40+C40)&gt;0,4,IF((H40+G40+F40+E40+D40+C40)&gt;0,5,"&gt;5")))))</f>
        <v>2</v>
      </c>
      <c r="D49" s="141" t="s">
        <v>73</v>
      </c>
    </row>
    <row r="51" spans="2:4" x14ac:dyDescent="0.3">
      <c r="C51" s="142"/>
    </row>
  </sheetData>
  <mergeCells count="12">
    <mergeCell ref="L33:M33"/>
    <mergeCell ref="A1:I1"/>
    <mergeCell ref="A2:I2"/>
    <mergeCell ref="C4:H4"/>
    <mergeCell ref="C5:H5"/>
    <mergeCell ref="C7:H7"/>
    <mergeCell ref="E19:F19"/>
    <mergeCell ref="L27:M27"/>
    <mergeCell ref="K11:AL11"/>
    <mergeCell ref="K12:AL12"/>
    <mergeCell ref="K13:AL13"/>
    <mergeCell ref="K14:AL14"/>
  </mergeCells>
  <pageMargins left="0.75" right="0.75" top="1" bottom="1" header="0.5" footer="0.5"/>
  <pageSetup scale="74"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5601177ED42249A3586F16CB0C0A89" ma:contentTypeVersion="14" ma:contentTypeDescription="Create a new document." ma:contentTypeScope="" ma:versionID="f2f4d8331ffd7cd9b8efe9e69974b390">
  <xsd:schema xmlns:xsd="http://www.w3.org/2001/XMLSchema" xmlns:xs="http://www.w3.org/2001/XMLSchema" xmlns:p="http://schemas.microsoft.com/office/2006/metadata/properties" xmlns:ns3="9b653f20-e8a0-40a7-8370-bad1e6cd52ab" xmlns:ns4="578f0492-3616-40c4-9a75-8c385a13b7a3" targetNamespace="http://schemas.microsoft.com/office/2006/metadata/properties" ma:root="true" ma:fieldsID="beb6d37c43a2ad3e95eda9d2a42bc253" ns3:_="" ns4:_="">
    <xsd:import namespace="9b653f20-e8a0-40a7-8370-bad1e6cd52ab"/>
    <xsd:import namespace="578f0492-3616-40c4-9a75-8c385a13b7a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653f20-e8a0-40a7-8370-bad1e6cd52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8f0492-3616-40c4-9a75-8c385a13b7a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1435DB-A9FC-4F81-BF68-BF3C2D5FE5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653f20-e8a0-40a7-8370-bad1e6cd52ab"/>
    <ds:schemaRef ds:uri="578f0492-3616-40c4-9a75-8c385a13b7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538C27-48CE-4826-AE6A-1C1DA52EEA0B}">
  <ds:schemaRefs>
    <ds:schemaRef ds:uri="http://schemas.microsoft.com/sharepoint/v3/contenttype/forms"/>
  </ds:schemaRefs>
</ds:datastoreItem>
</file>

<file path=customXml/itemProps3.xml><?xml version="1.0" encoding="utf-8"?>
<ds:datastoreItem xmlns:ds="http://schemas.openxmlformats.org/officeDocument/2006/customXml" ds:itemID="{59AA2FA1-AFFB-4674-8727-CCEE52F7C383}">
  <ds:schemaRefs>
    <ds:schemaRef ds:uri="http://schemas.openxmlformats.org/package/2006/metadata/core-properties"/>
    <ds:schemaRef ds:uri="http://schemas.microsoft.com/office/2006/metadata/properties"/>
    <ds:schemaRef ds:uri="http://www.w3.org/XML/1998/namespace"/>
    <ds:schemaRef ds:uri="http://purl.org/dc/dcmitype/"/>
    <ds:schemaRef ds:uri="http://schemas.microsoft.com/office/infopath/2007/PartnerControls"/>
    <ds:schemaRef ds:uri="578f0492-3616-40c4-9a75-8c385a13b7a3"/>
    <ds:schemaRef ds:uri="http://schemas.microsoft.com/office/2006/documentManagement/types"/>
    <ds:schemaRef ds:uri="http://purl.org/dc/elements/1.1/"/>
    <ds:schemaRef ds:uri="9b653f20-e8a0-40a7-8370-bad1e6cd52a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MPO Construction Detail (2)</vt:lpstr>
      <vt:lpstr>EQUIPMENT ROI - New </vt:lpstr>
      <vt:lpstr>'EQUIPMENT ROI - New '!Print_Area</vt:lpstr>
      <vt:lpstr>'MPO Construction Detail (2)'!Print_Area</vt:lpstr>
    </vt:vector>
  </TitlesOfParts>
  <Company>TMH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tmhggj</dc:creator>
  <cp:lastModifiedBy>Jennifer Taylor Howell</cp:lastModifiedBy>
  <cp:lastPrinted>2019-07-15T14:25:34Z</cp:lastPrinted>
  <dcterms:created xsi:type="dcterms:W3CDTF">2008-09-26T13:45:10Z</dcterms:created>
  <dcterms:modified xsi:type="dcterms:W3CDTF">2024-07-01T10:41:41Z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0x010100245601177ED42249A3586F16CB0C0A89</vt:lpwstr>
  </property>
</Properties>
</file>